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AS-44\Desktop\CONTA SEP21\CUENTA PUBLICA\2021. 4to TRIM\"/>
    </mc:Choice>
  </mc:AlternateContent>
  <bookViews>
    <workbookView xWindow="0" yWindow="0" windowWidth="21600" windowHeight="9336"/>
  </bookViews>
  <sheets>
    <sheet name="INDICADORES" sheetId="1" r:id="rId1"/>
  </sheets>
  <externalReferences>
    <externalReference r:id="rId2"/>
    <externalReference r:id="rId3"/>
  </externalReferences>
  <definedNames>
    <definedName name="Admin.">'[1]Gastos de Admin.'!$H$234</definedName>
    <definedName name="_xlnm.Extract">#REF!</definedName>
    <definedName name="_xlnm.Print_Area" localSheetId="0">INDICADORES!$A$1:$P$227</definedName>
    <definedName name="Comerc.">#REF!</definedName>
    <definedName name="Egresos">#REF!</definedName>
    <definedName name="Grales.">#REF!</definedName>
    <definedName name="ing">#REF!</definedName>
    <definedName name="Ingresos">#REF!</definedName>
    <definedName name="inv">#REF!</definedName>
    <definedName name="Inversiones">#REF!</definedName>
    <definedName name="Op.Mant.">#REF!</definedName>
    <definedName name="Tot.Gastos">#REF!</definedName>
    <definedName name="xx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5" i="1" l="1"/>
  <c r="N215" i="1"/>
  <c r="M215" i="1"/>
  <c r="L215" i="1"/>
  <c r="K215" i="1"/>
  <c r="J215" i="1"/>
  <c r="I215" i="1"/>
  <c r="H215" i="1"/>
  <c r="G215" i="1"/>
  <c r="F215" i="1"/>
  <c r="E215" i="1"/>
  <c r="D215" i="1"/>
  <c r="D216" i="1" s="1"/>
  <c r="N214" i="1"/>
  <c r="M214" i="1"/>
  <c r="L214" i="1"/>
  <c r="K214" i="1"/>
  <c r="J214" i="1"/>
  <c r="G214" i="1"/>
  <c r="F214" i="1"/>
  <c r="N213" i="1"/>
  <c r="K213" i="1"/>
  <c r="H213" i="1"/>
  <c r="K212" i="1"/>
  <c r="M211" i="1"/>
  <c r="M213" i="1" s="1"/>
  <c r="L211" i="1"/>
  <c r="L213" i="1" s="1"/>
  <c r="K211" i="1"/>
  <c r="J211" i="1"/>
  <c r="J213" i="1" s="1"/>
  <c r="F211" i="1"/>
  <c r="F213" i="1" s="1"/>
  <c r="O210" i="1"/>
  <c r="O212" i="1" s="1"/>
  <c r="N210" i="1"/>
  <c r="M210" i="1"/>
  <c r="L210" i="1"/>
  <c r="K210" i="1"/>
  <c r="J210" i="1"/>
  <c r="I210" i="1"/>
  <c r="H210" i="1"/>
  <c r="G210" i="1"/>
  <c r="F210" i="1"/>
  <c r="E210" i="1"/>
  <c r="D210" i="1"/>
  <c r="D209" i="1"/>
  <c r="O208" i="1"/>
  <c r="N208" i="1"/>
  <c r="N212" i="1" s="1"/>
  <c r="M208" i="1"/>
  <c r="M212" i="1" s="1"/>
  <c r="L208" i="1"/>
  <c r="L212" i="1" s="1"/>
  <c r="J208" i="1"/>
  <c r="J212" i="1" s="1"/>
  <c r="I208" i="1"/>
  <c r="I212" i="1" s="1"/>
  <c r="H208" i="1"/>
  <c r="H212" i="1" s="1"/>
  <c r="G208" i="1"/>
  <c r="G212" i="1" s="1"/>
  <c r="F208" i="1"/>
  <c r="F212" i="1" s="1"/>
  <c r="E208" i="1"/>
  <c r="E212" i="1" s="1"/>
  <c r="D208" i="1"/>
  <c r="D212" i="1" s="1"/>
  <c r="H207" i="1"/>
  <c r="H214" i="1" s="1"/>
  <c r="G207" i="1"/>
  <c r="G211" i="1" s="1"/>
  <c r="G213" i="1" s="1"/>
  <c r="M205" i="1"/>
  <c r="H205" i="1"/>
  <c r="D205" i="1"/>
  <c r="O203" i="1"/>
  <c r="O205" i="1" s="1"/>
  <c r="N203" i="1"/>
  <c r="N205" i="1" s="1"/>
  <c r="L203" i="1"/>
  <c r="L205" i="1" s="1"/>
  <c r="K203" i="1"/>
  <c r="K205" i="1" s="1"/>
  <c r="J203" i="1"/>
  <c r="J205" i="1" s="1"/>
  <c r="I203" i="1"/>
  <c r="I205" i="1" s="1"/>
  <c r="G203" i="1"/>
  <c r="G205" i="1" s="1"/>
  <c r="F203" i="1"/>
  <c r="F205" i="1" s="1"/>
  <c r="E203" i="1"/>
  <c r="E205" i="1" s="1"/>
  <c r="D203" i="1"/>
  <c r="L201" i="1"/>
  <c r="K201" i="1"/>
  <c r="J201" i="1"/>
  <c r="I201" i="1"/>
  <c r="H201" i="1"/>
  <c r="G201" i="1"/>
  <c r="F201" i="1"/>
  <c r="E201" i="1"/>
  <c r="D201" i="1"/>
  <c r="O199" i="1"/>
  <c r="N199" i="1"/>
  <c r="M199" i="1"/>
  <c r="M201" i="1" s="1"/>
  <c r="L197" i="1"/>
  <c r="L198" i="1" s="1"/>
  <c r="H197" i="1"/>
  <c r="H198" i="1" s="1"/>
  <c r="G197" i="1"/>
  <c r="G198" i="1" s="1"/>
  <c r="D197" i="1"/>
  <c r="D198" i="1" s="1"/>
  <c r="O195" i="1"/>
  <c r="O197" i="1" s="1"/>
  <c r="O198" i="1" s="1"/>
  <c r="N195" i="1"/>
  <c r="N197" i="1" s="1"/>
  <c r="N198" i="1" s="1"/>
  <c r="M195" i="1"/>
  <c r="M197" i="1" s="1"/>
  <c r="M198" i="1" s="1"/>
  <c r="K195" i="1"/>
  <c r="K197" i="1" s="1"/>
  <c r="K198" i="1" s="1"/>
  <c r="J195" i="1"/>
  <c r="J197" i="1" s="1"/>
  <c r="J198" i="1" s="1"/>
  <c r="I195" i="1"/>
  <c r="I197" i="1" s="1"/>
  <c r="I198" i="1" s="1"/>
  <c r="F195" i="1"/>
  <c r="F197" i="1" s="1"/>
  <c r="F198" i="1" s="1"/>
  <c r="E195" i="1"/>
  <c r="E197" i="1" s="1"/>
  <c r="E198" i="1" s="1"/>
  <c r="D195" i="1"/>
  <c r="L194" i="1"/>
  <c r="N193" i="1"/>
  <c r="N194" i="1" s="1"/>
  <c r="M193" i="1"/>
  <c r="M194" i="1" s="1"/>
  <c r="L193" i="1"/>
  <c r="K193" i="1"/>
  <c r="K194" i="1" s="1"/>
  <c r="H193" i="1"/>
  <c r="H194" i="1" s="1"/>
  <c r="G193" i="1"/>
  <c r="G194" i="1" s="1"/>
  <c r="O191" i="1"/>
  <c r="O193" i="1" s="1"/>
  <c r="O194" i="1" s="1"/>
  <c r="J191" i="1"/>
  <c r="J193" i="1" s="1"/>
  <c r="J194" i="1" s="1"/>
  <c r="I191" i="1"/>
  <c r="F191" i="1"/>
  <c r="F193" i="1" s="1"/>
  <c r="F194" i="1" s="1"/>
  <c r="E191" i="1"/>
  <c r="E193" i="1" s="1"/>
  <c r="E194" i="1" s="1"/>
  <c r="D191" i="1"/>
  <c r="D193" i="1" s="1"/>
  <c r="D194" i="1" s="1"/>
  <c r="O190" i="1"/>
  <c r="N190" i="1"/>
  <c r="M190" i="1"/>
  <c r="L190" i="1"/>
  <c r="K190" i="1"/>
  <c r="J190" i="1"/>
  <c r="I190" i="1"/>
  <c r="H190" i="1"/>
  <c r="G190" i="1"/>
  <c r="F190" i="1"/>
  <c r="E190" i="1"/>
  <c r="D190" i="1"/>
  <c r="F189" i="1"/>
  <c r="G189" i="1" s="1"/>
  <c r="H189" i="1" s="1"/>
  <c r="I189" i="1" s="1"/>
  <c r="J189" i="1" s="1"/>
  <c r="K189" i="1" s="1"/>
  <c r="L189" i="1" s="1"/>
  <c r="M189" i="1" s="1"/>
  <c r="N189" i="1" s="1"/>
  <c r="O189" i="1" s="1"/>
  <c r="E189" i="1"/>
  <c r="D189" i="1"/>
  <c r="G186" i="1"/>
  <c r="H186" i="1" s="1"/>
  <c r="I186" i="1" s="1"/>
  <c r="J186" i="1" s="1"/>
  <c r="K186" i="1" s="1"/>
  <c r="L186" i="1" s="1"/>
  <c r="M186" i="1" s="1"/>
  <c r="N186" i="1" s="1"/>
  <c r="O186" i="1" s="1"/>
  <c r="F186" i="1"/>
  <c r="E186" i="1"/>
  <c r="D186" i="1"/>
  <c r="H185" i="1"/>
  <c r="L183" i="1"/>
  <c r="I183" i="1"/>
  <c r="E183" i="1"/>
  <c r="D183" i="1"/>
  <c r="O182" i="1"/>
  <c r="N182" i="1"/>
  <c r="M182" i="1"/>
  <c r="K182" i="1"/>
  <c r="J182" i="1"/>
  <c r="H182" i="1"/>
  <c r="G182" i="1"/>
  <c r="F182" i="1"/>
  <c r="L180" i="1"/>
  <c r="L182" i="1" s="1"/>
  <c r="I180" i="1"/>
  <c r="I182" i="1" s="1"/>
  <c r="E180" i="1"/>
  <c r="E182" i="1" s="1"/>
  <c r="D180" i="1"/>
  <c r="D182" i="1" s="1"/>
  <c r="O179" i="1"/>
  <c r="N179" i="1"/>
  <c r="M179" i="1"/>
  <c r="L179" i="1"/>
  <c r="K179" i="1"/>
  <c r="J179" i="1"/>
  <c r="I179" i="1"/>
  <c r="H179" i="1"/>
  <c r="G179" i="1"/>
  <c r="F179" i="1"/>
  <c r="E179" i="1"/>
  <c r="D179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O170" i="1"/>
  <c r="K170" i="1"/>
  <c r="J170" i="1"/>
  <c r="H170" i="1"/>
  <c r="G170" i="1"/>
  <c r="F170" i="1"/>
  <c r="E170" i="1"/>
  <c r="L169" i="1"/>
  <c r="L170" i="1" s="1"/>
  <c r="I169" i="1"/>
  <c r="I170" i="1" s="1"/>
  <c r="D169" i="1"/>
  <c r="D170" i="1" s="1"/>
  <c r="L167" i="1"/>
  <c r="I167" i="1"/>
  <c r="G167" i="1"/>
  <c r="E167" i="1"/>
  <c r="D167" i="1"/>
  <c r="D168" i="1" s="1"/>
  <c r="L164" i="1"/>
  <c r="I164" i="1"/>
  <c r="H164" i="1"/>
  <c r="F164" i="1"/>
  <c r="E164" i="1"/>
  <c r="D164" i="1"/>
  <c r="D165" i="1" s="1"/>
  <c r="J162" i="1"/>
  <c r="I162" i="1"/>
  <c r="I163" i="1" s="1"/>
  <c r="H162" i="1"/>
  <c r="E162" i="1"/>
  <c r="D162" i="1"/>
  <c r="O159" i="1"/>
  <c r="N159" i="1"/>
  <c r="M159" i="1"/>
  <c r="L159" i="1"/>
  <c r="K159" i="1"/>
  <c r="J159" i="1"/>
  <c r="J161" i="1" s="1"/>
  <c r="I159" i="1"/>
  <c r="H159" i="1"/>
  <c r="G159" i="1"/>
  <c r="F159" i="1"/>
  <c r="E159" i="1"/>
  <c r="D159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N154" i="1"/>
  <c r="M154" i="1"/>
  <c r="M161" i="1" s="1"/>
  <c r="L154" i="1"/>
  <c r="L161" i="1" s="1"/>
  <c r="K154" i="1"/>
  <c r="K161" i="1" s="1"/>
  <c r="I154" i="1"/>
  <c r="H154" i="1"/>
  <c r="G154" i="1"/>
  <c r="F154" i="1"/>
  <c r="E154" i="1"/>
  <c r="D154" i="1"/>
  <c r="K151" i="1"/>
  <c r="J151" i="1"/>
  <c r="G151" i="1"/>
  <c r="F151" i="1"/>
  <c r="D150" i="1"/>
  <c r="E150" i="1" s="1"/>
  <c r="F150" i="1" s="1"/>
  <c r="G150" i="1" s="1"/>
  <c r="H150" i="1" s="1"/>
  <c r="I150" i="1" s="1"/>
  <c r="J150" i="1" s="1"/>
  <c r="K150" i="1" s="1"/>
  <c r="L150" i="1" s="1"/>
  <c r="M150" i="1" s="1"/>
  <c r="N150" i="1" s="1"/>
  <c r="O150" i="1" s="1"/>
  <c r="D149" i="1"/>
  <c r="E149" i="1" s="1"/>
  <c r="L144" i="1"/>
  <c r="M144" i="1" s="1"/>
  <c r="N144" i="1" s="1"/>
  <c r="O144" i="1" s="1"/>
  <c r="D144" i="1"/>
  <c r="E144" i="1" s="1"/>
  <c r="F144" i="1" s="1"/>
  <c r="G144" i="1" s="1"/>
  <c r="H144" i="1" s="1"/>
  <c r="I144" i="1" s="1"/>
  <c r="J144" i="1" s="1"/>
  <c r="K144" i="1" s="1"/>
  <c r="D143" i="1"/>
  <c r="D138" i="1"/>
  <c r="E138" i="1" s="1"/>
  <c r="F138" i="1" s="1"/>
  <c r="G138" i="1" s="1"/>
  <c r="H138" i="1" s="1"/>
  <c r="I138" i="1" s="1"/>
  <c r="J138" i="1" s="1"/>
  <c r="K138" i="1" s="1"/>
  <c r="L138" i="1" s="1"/>
  <c r="M138" i="1" s="1"/>
  <c r="N138" i="1" s="1"/>
  <c r="O138" i="1" s="1"/>
  <c r="D137" i="1"/>
  <c r="E137" i="1" s="1"/>
  <c r="L132" i="1"/>
  <c r="M132" i="1" s="1"/>
  <c r="N132" i="1" s="1"/>
  <c r="O132" i="1" s="1"/>
  <c r="D132" i="1"/>
  <c r="E132" i="1" s="1"/>
  <c r="F132" i="1" s="1"/>
  <c r="G132" i="1" s="1"/>
  <c r="H132" i="1" s="1"/>
  <c r="I132" i="1" s="1"/>
  <c r="J132" i="1" s="1"/>
  <c r="K132" i="1" s="1"/>
  <c r="D131" i="1"/>
  <c r="D129" i="1"/>
  <c r="D126" i="1"/>
  <c r="E126" i="1" s="1"/>
  <c r="F126" i="1" s="1"/>
  <c r="G126" i="1" s="1"/>
  <c r="H126" i="1" s="1"/>
  <c r="I126" i="1" s="1"/>
  <c r="J126" i="1" s="1"/>
  <c r="K126" i="1" s="1"/>
  <c r="L126" i="1" s="1"/>
  <c r="M126" i="1" s="1"/>
  <c r="N126" i="1" s="1"/>
  <c r="O126" i="1" s="1"/>
  <c r="D125" i="1"/>
  <c r="E125" i="1" s="1"/>
  <c r="L120" i="1"/>
  <c r="M120" i="1" s="1"/>
  <c r="N120" i="1" s="1"/>
  <c r="O120" i="1" s="1"/>
  <c r="D120" i="1"/>
  <c r="E120" i="1" s="1"/>
  <c r="F120" i="1" s="1"/>
  <c r="G120" i="1" s="1"/>
  <c r="H120" i="1" s="1"/>
  <c r="I120" i="1" s="1"/>
  <c r="J120" i="1" s="1"/>
  <c r="K120" i="1" s="1"/>
  <c r="O115" i="1"/>
  <c r="N115" i="1"/>
  <c r="M115" i="1"/>
  <c r="M152" i="1" s="1"/>
  <c r="L115" i="1"/>
  <c r="L152" i="1" s="1"/>
  <c r="K115" i="1"/>
  <c r="K152" i="1" s="1"/>
  <c r="J115" i="1"/>
  <c r="J152" i="1" s="1"/>
  <c r="I115" i="1"/>
  <c r="I152" i="1" s="1"/>
  <c r="H115" i="1"/>
  <c r="H152" i="1" s="1"/>
  <c r="G115" i="1"/>
  <c r="G152" i="1" s="1"/>
  <c r="F115" i="1"/>
  <c r="F152" i="1" s="1"/>
  <c r="E115" i="1"/>
  <c r="E152" i="1" s="1"/>
  <c r="D115" i="1"/>
  <c r="D152" i="1" s="1"/>
  <c r="L114" i="1"/>
  <c r="M114" i="1" s="1"/>
  <c r="N114" i="1" s="1"/>
  <c r="O114" i="1" s="1"/>
  <c r="D114" i="1"/>
  <c r="E114" i="1" s="1"/>
  <c r="F114" i="1" s="1"/>
  <c r="G114" i="1" s="1"/>
  <c r="H114" i="1" s="1"/>
  <c r="I114" i="1" s="1"/>
  <c r="J114" i="1" s="1"/>
  <c r="K114" i="1" s="1"/>
  <c r="D113" i="1"/>
  <c r="E113" i="1" s="1"/>
  <c r="D112" i="1"/>
  <c r="K111" i="1"/>
  <c r="J111" i="1"/>
  <c r="I111" i="1"/>
  <c r="H111" i="1"/>
  <c r="G111" i="1"/>
  <c r="F111" i="1"/>
  <c r="E111" i="1"/>
  <c r="D111" i="1"/>
  <c r="O109" i="1"/>
  <c r="N109" i="1"/>
  <c r="N151" i="1" s="1"/>
  <c r="O104" i="1"/>
  <c r="N104" i="1"/>
  <c r="M104" i="1"/>
  <c r="L104" i="1"/>
  <c r="K104" i="1"/>
  <c r="J104" i="1"/>
  <c r="I104" i="1"/>
  <c r="H104" i="1"/>
  <c r="G104" i="1"/>
  <c r="F104" i="1"/>
  <c r="E104" i="1"/>
  <c r="D104" i="1"/>
  <c r="O97" i="1"/>
  <c r="N97" i="1"/>
  <c r="K97" i="1"/>
  <c r="J97" i="1"/>
  <c r="G97" i="1"/>
  <c r="F97" i="1"/>
  <c r="J95" i="1"/>
  <c r="O91" i="1"/>
  <c r="N91" i="1"/>
  <c r="M91" i="1"/>
  <c r="K91" i="1"/>
  <c r="J91" i="1"/>
  <c r="G91" i="1"/>
  <c r="F91" i="1"/>
  <c r="D87" i="1"/>
  <c r="O85" i="1"/>
  <c r="N85" i="1"/>
  <c r="M85" i="1"/>
  <c r="K85" i="1"/>
  <c r="J85" i="1"/>
  <c r="G85" i="1"/>
  <c r="F85" i="1"/>
  <c r="E85" i="1"/>
  <c r="D84" i="1"/>
  <c r="D90" i="1" s="1"/>
  <c r="O79" i="1"/>
  <c r="O88" i="1" s="1"/>
  <c r="N79" i="1"/>
  <c r="N81" i="1" s="1"/>
  <c r="M79" i="1"/>
  <c r="M88" i="1" s="1"/>
  <c r="L79" i="1"/>
  <c r="K79" i="1"/>
  <c r="K88" i="1" s="1"/>
  <c r="J79" i="1"/>
  <c r="I79" i="1"/>
  <c r="H79" i="1"/>
  <c r="G79" i="1"/>
  <c r="G88" i="1" s="1"/>
  <c r="F79" i="1"/>
  <c r="F88" i="1" s="1"/>
  <c r="E79" i="1"/>
  <c r="E81" i="1" s="1"/>
  <c r="D79" i="1"/>
  <c r="D83" i="1" s="1"/>
  <c r="D82" i="1" s="1"/>
  <c r="F78" i="1"/>
  <c r="G78" i="1" s="1"/>
  <c r="H78" i="1" s="1"/>
  <c r="I78" i="1" s="1"/>
  <c r="J78" i="1" s="1"/>
  <c r="K78" i="1" s="1"/>
  <c r="L78" i="1" s="1"/>
  <c r="M78" i="1" s="1"/>
  <c r="N78" i="1" s="1"/>
  <c r="O78" i="1" s="1"/>
  <c r="E78" i="1"/>
  <c r="D78" i="1"/>
  <c r="E77" i="1"/>
  <c r="E76" i="1" s="1"/>
  <c r="D77" i="1"/>
  <c r="D76" i="1"/>
  <c r="O75" i="1"/>
  <c r="N75" i="1"/>
  <c r="M75" i="1"/>
  <c r="L75" i="1"/>
  <c r="K75" i="1"/>
  <c r="J75" i="1"/>
  <c r="I75" i="1"/>
  <c r="H75" i="1"/>
  <c r="G75" i="1"/>
  <c r="F75" i="1"/>
  <c r="E75" i="1"/>
  <c r="D75" i="1"/>
  <c r="D72" i="1"/>
  <c r="D71" i="1"/>
  <c r="D70" i="1" s="1"/>
  <c r="O69" i="1"/>
  <c r="N69" i="1"/>
  <c r="M69" i="1"/>
  <c r="L69" i="1"/>
  <c r="K69" i="1"/>
  <c r="J69" i="1"/>
  <c r="I69" i="1"/>
  <c r="H69" i="1"/>
  <c r="G69" i="1"/>
  <c r="F69" i="1"/>
  <c r="E69" i="1"/>
  <c r="D69" i="1"/>
  <c r="F66" i="1"/>
  <c r="G66" i="1" s="1"/>
  <c r="H66" i="1" s="1"/>
  <c r="I66" i="1" s="1"/>
  <c r="J66" i="1" s="1"/>
  <c r="K66" i="1" s="1"/>
  <c r="L66" i="1" s="1"/>
  <c r="M66" i="1" s="1"/>
  <c r="N66" i="1" s="1"/>
  <c r="O66" i="1" s="1"/>
  <c r="D66" i="1"/>
  <c r="E66" i="1" s="1"/>
  <c r="O63" i="1"/>
  <c r="N63" i="1"/>
  <c r="M63" i="1"/>
  <c r="K63" i="1"/>
  <c r="J63" i="1"/>
  <c r="G63" i="1"/>
  <c r="F63" i="1"/>
  <c r="L61" i="1"/>
  <c r="I61" i="1"/>
  <c r="H61" i="1"/>
  <c r="E61" i="1"/>
  <c r="E91" i="1" s="1"/>
  <c r="D61" i="1"/>
  <c r="D65" i="1" s="1"/>
  <c r="D60" i="1"/>
  <c r="E60" i="1" s="1"/>
  <c r="F60" i="1" s="1"/>
  <c r="G60" i="1" s="1"/>
  <c r="H60" i="1" s="1"/>
  <c r="I60" i="1" s="1"/>
  <c r="J60" i="1" s="1"/>
  <c r="K60" i="1" s="1"/>
  <c r="L60" i="1" s="1"/>
  <c r="M60" i="1" s="1"/>
  <c r="N60" i="1" s="1"/>
  <c r="O60" i="1" s="1"/>
  <c r="O57" i="1"/>
  <c r="N57" i="1"/>
  <c r="M57" i="1"/>
  <c r="K57" i="1"/>
  <c r="J57" i="1"/>
  <c r="G57" i="1"/>
  <c r="F57" i="1"/>
  <c r="E57" i="1"/>
  <c r="L55" i="1"/>
  <c r="I55" i="1"/>
  <c r="I85" i="1" s="1"/>
  <c r="H55" i="1"/>
  <c r="H85" i="1" s="1"/>
  <c r="D55" i="1"/>
  <c r="D59" i="1" s="1"/>
  <c r="O52" i="1"/>
  <c r="N52" i="1"/>
  <c r="K52" i="1"/>
  <c r="J52" i="1"/>
  <c r="G52" i="1"/>
  <c r="F52" i="1"/>
  <c r="D51" i="1"/>
  <c r="E51" i="1" s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D50" i="1"/>
  <c r="E50" i="1" s="1"/>
  <c r="D49" i="1"/>
  <c r="D48" i="1"/>
  <c r="D45" i="1"/>
  <c r="E45" i="1" s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O42" i="1"/>
  <c r="N42" i="1"/>
  <c r="M42" i="1"/>
  <c r="L42" i="1"/>
  <c r="K42" i="1"/>
  <c r="J42" i="1"/>
  <c r="G42" i="1"/>
  <c r="F42" i="1"/>
  <c r="I40" i="1"/>
  <c r="I42" i="1" s="1"/>
  <c r="H40" i="1"/>
  <c r="H42" i="1" s="1"/>
  <c r="E40" i="1"/>
  <c r="E42" i="1" s="1"/>
  <c r="D40" i="1"/>
  <c r="D39" i="1"/>
  <c r="O36" i="1"/>
  <c r="N36" i="1"/>
  <c r="M36" i="1"/>
  <c r="L36" i="1"/>
  <c r="K36" i="1"/>
  <c r="J36" i="1"/>
  <c r="G36" i="1"/>
  <c r="F36" i="1"/>
  <c r="E36" i="1"/>
  <c r="I34" i="1"/>
  <c r="H34" i="1"/>
  <c r="H36" i="1" s="1"/>
  <c r="D34" i="1"/>
  <c r="D38" i="1" s="1"/>
  <c r="E38" i="1" s="1"/>
  <c r="J31" i="1"/>
  <c r="D30" i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D29" i="1"/>
  <c r="D24" i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D23" i="1"/>
  <c r="E23" i="1" s="1"/>
  <c r="D22" i="1"/>
  <c r="O21" i="1"/>
  <c r="N21" i="1"/>
  <c r="M21" i="1"/>
  <c r="L21" i="1"/>
  <c r="K21" i="1"/>
  <c r="J21" i="1"/>
  <c r="G21" i="1"/>
  <c r="F21" i="1"/>
  <c r="E21" i="1"/>
  <c r="D21" i="1"/>
  <c r="I19" i="1"/>
  <c r="I21" i="1" s="1"/>
  <c r="H19" i="1"/>
  <c r="H21" i="1" s="1"/>
  <c r="E18" i="1"/>
  <c r="F18" i="1" s="1"/>
  <c r="G18" i="1" s="1"/>
  <c r="H18" i="1" s="1"/>
  <c r="I18" i="1" s="1"/>
  <c r="J18" i="1" s="1"/>
  <c r="K18" i="1" s="1"/>
  <c r="D18" i="1"/>
  <c r="O15" i="1"/>
  <c r="N15" i="1"/>
  <c r="K15" i="1"/>
  <c r="J15" i="1"/>
  <c r="G15" i="1"/>
  <c r="F15" i="1"/>
  <c r="M13" i="1"/>
  <c r="M52" i="1" s="1"/>
  <c r="L13" i="1"/>
  <c r="L15" i="1" s="1"/>
  <c r="I13" i="1"/>
  <c r="I15" i="1" s="1"/>
  <c r="H13" i="1"/>
  <c r="E13" i="1"/>
  <c r="D13" i="1"/>
  <c r="D17" i="1" s="1"/>
  <c r="E12" i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D12" i="1"/>
  <c r="J9" i="1"/>
  <c r="O7" i="1"/>
  <c r="O9" i="1" s="1"/>
  <c r="N7" i="1"/>
  <c r="N9" i="1" s="1"/>
  <c r="M7" i="1"/>
  <c r="M95" i="1" s="1"/>
  <c r="L7" i="1"/>
  <c r="L95" i="1" s="1"/>
  <c r="K7" i="1"/>
  <c r="K9" i="1" s="1"/>
  <c r="I7" i="1"/>
  <c r="I95" i="1" s="1"/>
  <c r="H7" i="1"/>
  <c r="G7" i="1"/>
  <c r="G95" i="1" s="1"/>
  <c r="F7" i="1"/>
  <c r="F95" i="1" s="1"/>
  <c r="E7" i="1"/>
  <c r="E9" i="1" s="1"/>
  <c r="D7" i="1"/>
  <c r="D95" i="1" s="1"/>
  <c r="D33" i="1" l="1"/>
  <c r="D85" i="1"/>
  <c r="D207" i="1"/>
  <c r="D211" i="1" s="1"/>
  <c r="D213" i="1" s="1"/>
  <c r="I161" i="1"/>
  <c r="O157" i="1"/>
  <c r="O160" i="1"/>
  <c r="G9" i="1"/>
  <c r="E161" i="1"/>
  <c r="F81" i="1"/>
  <c r="E207" i="1"/>
  <c r="F9" i="1"/>
  <c r="H57" i="1"/>
  <c r="D63" i="1"/>
  <c r="F161" i="1"/>
  <c r="J163" i="1"/>
  <c r="K163" i="1" s="1"/>
  <c r="L163" i="1" s="1"/>
  <c r="M163" i="1" s="1"/>
  <c r="N163" i="1" s="1"/>
  <c r="O163" i="1" s="1"/>
  <c r="O31" i="1"/>
  <c r="L52" i="1"/>
  <c r="E63" i="1"/>
  <c r="O95" i="1"/>
  <c r="N209" i="1"/>
  <c r="E65" i="1"/>
  <c r="E64" i="1" s="1"/>
  <c r="D64" i="1"/>
  <c r="N31" i="1"/>
  <c r="O81" i="1"/>
  <c r="F160" i="1"/>
  <c r="E216" i="1"/>
  <c r="F216" i="1" s="1"/>
  <c r="G216" i="1" s="1"/>
  <c r="H216" i="1" s="1"/>
  <c r="I216" i="1" s="1"/>
  <c r="J216" i="1" s="1"/>
  <c r="K216" i="1" s="1"/>
  <c r="L216" i="1" s="1"/>
  <c r="M216" i="1" s="1"/>
  <c r="N216" i="1" s="1"/>
  <c r="O216" i="1" s="1"/>
  <c r="E88" i="1"/>
  <c r="N95" i="1"/>
  <c r="H161" i="1"/>
  <c r="E168" i="1"/>
  <c r="F168" i="1" s="1"/>
  <c r="G168" i="1" s="1"/>
  <c r="H168" i="1" s="1"/>
  <c r="I168" i="1" s="1"/>
  <c r="J168" i="1" s="1"/>
  <c r="K168" i="1" s="1"/>
  <c r="L168" i="1" s="1"/>
  <c r="M168" i="1" s="1"/>
  <c r="N168" i="1" s="1"/>
  <c r="O168" i="1" s="1"/>
  <c r="N88" i="1"/>
  <c r="D119" i="1"/>
  <c r="E119" i="1" s="1"/>
  <c r="G161" i="1"/>
  <c r="D91" i="1"/>
  <c r="I57" i="1"/>
  <c r="L88" i="1"/>
  <c r="O207" i="1"/>
  <c r="O214" i="1" s="1"/>
  <c r="G31" i="1"/>
  <c r="D88" i="1"/>
  <c r="D160" i="1"/>
  <c r="K33" i="1"/>
  <c r="L18" i="1"/>
  <c r="F38" i="1"/>
  <c r="E17" i="1"/>
  <c r="E53" i="1" s="1"/>
  <c r="D16" i="1"/>
  <c r="H151" i="1"/>
  <c r="H97" i="1"/>
  <c r="H15" i="1"/>
  <c r="I9" i="1"/>
  <c r="E71" i="1"/>
  <c r="J88" i="1"/>
  <c r="J81" i="1"/>
  <c r="E83" i="1"/>
  <c r="D89" i="1"/>
  <c r="H95" i="1"/>
  <c r="H9" i="1"/>
  <c r="E131" i="1"/>
  <c r="D130" i="1"/>
  <c r="H31" i="1"/>
  <c r="K95" i="1"/>
  <c r="K31" i="1"/>
  <c r="D15" i="1"/>
  <c r="F23" i="1"/>
  <c r="E22" i="1"/>
  <c r="I31" i="1"/>
  <c r="E72" i="1"/>
  <c r="D93" i="1"/>
  <c r="E52" i="1"/>
  <c r="E151" i="1"/>
  <c r="E97" i="1"/>
  <c r="E31" i="1"/>
  <c r="E143" i="1"/>
  <c r="D53" i="1"/>
  <c r="D37" i="1"/>
  <c r="M97" i="1"/>
  <c r="M15" i="1"/>
  <c r="M151" i="1"/>
  <c r="E15" i="1"/>
  <c r="D161" i="1"/>
  <c r="D156" i="1"/>
  <c r="E156" i="1" s="1"/>
  <c r="F156" i="1" s="1"/>
  <c r="G156" i="1" s="1"/>
  <c r="H156" i="1" s="1"/>
  <c r="I156" i="1" s="1"/>
  <c r="J156" i="1" s="1"/>
  <c r="D157" i="1"/>
  <c r="M31" i="1"/>
  <c r="D54" i="1"/>
  <c r="E39" i="1"/>
  <c r="D11" i="1"/>
  <c r="D32" i="1" s="1"/>
  <c r="D151" i="1"/>
  <c r="D9" i="1"/>
  <c r="D31" i="1"/>
  <c r="D97" i="1"/>
  <c r="E59" i="1"/>
  <c r="D58" i="1"/>
  <c r="E95" i="1"/>
  <c r="E157" i="1"/>
  <c r="D92" i="1"/>
  <c r="D86" i="1"/>
  <c r="K160" i="1"/>
  <c r="O161" i="1"/>
  <c r="M9" i="1"/>
  <c r="E29" i="1"/>
  <c r="H52" i="1"/>
  <c r="L57" i="1"/>
  <c r="L85" i="1"/>
  <c r="I91" i="1"/>
  <c r="I63" i="1"/>
  <c r="E84" i="1"/>
  <c r="L160" i="1"/>
  <c r="N201" i="1"/>
  <c r="D52" i="1"/>
  <c r="H91" i="1"/>
  <c r="H63" i="1"/>
  <c r="F31" i="1"/>
  <c r="D44" i="1"/>
  <c r="D42" i="1"/>
  <c r="L91" i="1"/>
  <c r="L63" i="1"/>
  <c r="F125" i="1"/>
  <c r="F149" i="1"/>
  <c r="M160" i="1"/>
  <c r="I207" i="1"/>
  <c r="I193" i="1"/>
  <c r="I194" i="1" s="1"/>
  <c r="O209" i="1"/>
  <c r="O201" i="1"/>
  <c r="L9" i="1"/>
  <c r="I36" i="1"/>
  <c r="I52" i="1"/>
  <c r="D36" i="1"/>
  <c r="F77" i="1"/>
  <c r="D81" i="1"/>
  <c r="F113" i="1"/>
  <c r="E112" i="1"/>
  <c r="F157" i="1"/>
  <c r="N160" i="1"/>
  <c r="E211" i="1"/>
  <c r="E213" i="1" s="1"/>
  <c r="E214" i="1"/>
  <c r="E160" i="1"/>
  <c r="H88" i="1"/>
  <c r="D166" i="1"/>
  <c r="E165" i="1"/>
  <c r="O151" i="1"/>
  <c r="I97" i="1"/>
  <c r="I151" i="1"/>
  <c r="M81" i="1"/>
  <c r="L151" i="1"/>
  <c r="L97" i="1"/>
  <c r="L31" i="1"/>
  <c r="F50" i="1"/>
  <c r="E49" i="1"/>
  <c r="I88" i="1"/>
  <c r="F137" i="1"/>
  <c r="N161" i="1"/>
  <c r="N157" i="1"/>
  <c r="G160" i="1"/>
  <c r="H160" i="1"/>
  <c r="I160" i="1"/>
  <c r="D57" i="1"/>
  <c r="K81" i="1"/>
  <c r="K157" i="1"/>
  <c r="L81" i="1"/>
  <c r="L157" i="1"/>
  <c r="M157" i="1"/>
  <c r="G81" i="1"/>
  <c r="G157" i="1"/>
  <c r="H81" i="1"/>
  <c r="H157" i="1"/>
  <c r="I81" i="1"/>
  <c r="I157" i="1"/>
  <c r="J160" i="1"/>
  <c r="D214" i="1" l="1"/>
  <c r="O211" i="1"/>
  <c r="O213" i="1" s="1"/>
  <c r="F65" i="1"/>
  <c r="G77" i="1"/>
  <c r="F76" i="1"/>
  <c r="L33" i="1"/>
  <c r="M18" i="1"/>
  <c r="G125" i="1"/>
  <c r="F84" i="1"/>
  <c r="E90" i="1"/>
  <c r="F119" i="1"/>
  <c r="E92" i="1"/>
  <c r="F71" i="1"/>
  <c r="E86" i="1"/>
  <c r="E70" i="1"/>
  <c r="K156" i="1"/>
  <c r="L156" i="1" s="1"/>
  <c r="M156" i="1" s="1"/>
  <c r="N156" i="1" s="1"/>
  <c r="O156" i="1" s="1"/>
  <c r="G65" i="1"/>
  <c r="F64" i="1"/>
  <c r="F143" i="1"/>
  <c r="E58" i="1"/>
  <c r="F59" i="1"/>
  <c r="E93" i="1"/>
  <c r="F72" i="1"/>
  <c r="E87" i="1"/>
  <c r="F131" i="1"/>
  <c r="E130" i="1"/>
  <c r="G149" i="1"/>
  <c r="E44" i="1"/>
  <c r="D43" i="1"/>
  <c r="F29" i="1"/>
  <c r="F17" i="1"/>
  <c r="E16" i="1"/>
  <c r="F49" i="1"/>
  <c r="G50" i="1"/>
  <c r="F165" i="1"/>
  <c r="E166" i="1"/>
  <c r="I211" i="1"/>
  <c r="I213" i="1" s="1"/>
  <c r="I214" i="1"/>
  <c r="G23" i="1"/>
  <c r="F22" i="1"/>
  <c r="G137" i="1"/>
  <c r="D10" i="1"/>
  <c r="E11" i="1"/>
  <c r="E32" i="1" s="1"/>
  <c r="F53" i="1"/>
  <c r="G38" i="1"/>
  <c r="G113" i="1"/>
  <c r="F112" i="1"/>
  <c r="E54" i="1"/>
  <c r="F39" i="1"/>
  <c r="F83" i="1"/>
  <c r="E82" i="1"/>
  <c r="E89" i="1"/>
  <c r="E37" i="1"/>
  <c r="H38" i="1" l="1"/>
  <c r="G37" i="1"/>
  <c r="G131" i="1"/>
  <c r="F130" i="1"/>
  <c r="E10" i="1"/>
  <c r="F11" i="1"/>
  <c r="H77" i="1"/>
  <c r="G76" i="1"/>
  <c r="F33" i="1"/>
  <c r="F32" i="1"/>
  <c r="F16" i="1"/>
  <c r="G17" i="1"/>
  <c r="G72" i="1"/>
  <c r="F93" i="1"/>
  <c r="F87" i="1"/>
  <c r="G71" i="1"/>
  <c r="F92" i="1"/>
  <c r="F86" i="1"/>
  <c r="F70" i="1"/>
  <c r="E33" i="1"/>
  <c r="G83" i="1"/>
  <c r="F82" i="1"/>
  <c r="F89" i="1"/>
  <c r="G119" i="1"/>
  <c r="H50" i="1"/>
  <c r="G49" i="1"/>
  <c r="G59" i="1"/>
  <c r="F58" i="1"/>
  <c r="G22" i="1"/>
  <c r="H23" i="1"/>
  <c r="G143" i="1"/>
  <c r="G84" i="1"/>
  <c r="F90" i="1"/>
  <c r="H137" i="1"/>
  <c r="F54" i="1"/>
  <c r="G39" i="1"/>
  <c r="G29" i="1"/>
  <c r="F44" i="1"/>
  <c r="E43" i="1"/>
  <c r="H113" i="1"/>
  <c r="G112" i="1"/>
  <c r="H65" i="1"/>
  <c r="G64" i="1"/>
  <c r="H125" i="1"/>
  <c r="F37" i="1"/>
  <c r="G165" i="1"/>
  <c r="F166" i="1"/>
  <c r="H149" i="1"/>
  <c r="N18" i="1"/>
  <c r="M33" i="1"/>
  <c r="H72" i="1" l="1"/>
  <c r="G93" i="1"/>
  <c r="G87" i="1"/>
  <c r="I38" i="1"/>
  <c r="I125" i="1"/>
  <c r="I137" i="1"/>
  <c r="H119" i="1"/>
  <c r="G33" i="1"/>
  <c r="G32" i="1"/>
  <c r="H17" i="1"/>
  <c r="G16" i="1"/>
  <c r="G53" i="1"/>
  <c r="I50" i="1"/>
  <c r="H49" i="1"/>
  <c r="H84" i="1"/>
  <c r="G90" i="1"/>
  <c r="H112" i="1"/>
  <c r="I113" i="1"/>
  <c r="H143" i="1"/>
  <c r="H83" i="1"/>
  <c r="G89" i="1"/>
  <c r="G82" i="1"/>
  <c r="I77" i="1"/>
  <c r="H76" i="1"/>
  <c r="F43" i="1"/>
  <c r="G44" i="1"/>
  <c r="G11" i="1"/>
  <c r="F10" i="1"/>
  <c r="I65" i="1"/>
  <c r="H64" i="1"/>
  <c r="N33" i="1"/>
  <c r="O18" i="1"/>
  <c r="O33" i="1" s="1"/>
  <c r="H22" i="1"/>
  <c r="I23" i="1"/>
  <c r="I149" i="1"/>
  <c r="H29" i="1"/>
  <c r="G58" i="1"/>
  <c r="H59" i="1"/>
  <c r="H71" i="1"/>
  <c r="G92" i="1"/>
  <c r="G86" i="1"/>
  <c r="G70" i="1"/>
  <c r="H165" i="1"/>
  <c r="G166" i="1"/>
  <c r="G54" i="1"/>
  <c r="H39" i="1"/>
  <c r="H131" i="1"/>
  <c r="G130" i="1"/>
  <c r="I72" i="1" l="1"/>
  <c r="H93" i="1"/>
  <c r="H87" i="1"/>
  <c r="I143" i="1"/>
  <c r="I83" i="1"/>
  <c r="H89" i="1"/>
  <c r="H82" i="1"/>
  <c r="I119" i="1"/>
  <c r="H11" i="1"/>
  <c r="G10" i="1"/>
  <c r="H166" i="1"/>
  <c r="I165" i="1"/>
  <c r="I64" i="1"/>
  <c r="J65" i="1"/>
  <c r="H58" i="1"/>
  <c r="I59" i="1"/>
  <c r="I29" i="1"/>
  <c r="H44" i="1"/>
  <c r="G43" i="1"/>
  <c r="I84" i="1"/>
  <c r="H90" i="1"/>
  <c r="J125" i="1"/>
  <c r="I17" i="1"/>
  <c r="I53" i="1" s="1"/>
  <c r="H16" i="1"/>
  <c r="I71" i="1"/>
  <c r="H92" i="1"/>
  <c r="H86" i="1"/>
  <c r="H70" i="1"/>
  <c r="J113" i="1"/>
  <c r="I112" i="1"/>
  <c r="J137" i="1"/>
  <c r="H130" i="1"/>
  <c r="I131" i="1"/>
  <c r="I39" i="1"/>
  <c r="H54" i="1"/>
  <c r="J149" i="1"/>
  <c r="I49" i="1"/>
  <c r="J50" i="1"/>
  <c r="H37" i="1"/>
  <c r="I76" i="1"/>
  <c r="J77" i="1"/>
  <c r="H53" i="1"/>
  <c r="J23" i="1"/>
  <c r="I22" i="1"/>
  <c r="J38" i="1"/>
  <c r="I37" i="1"/>
  <c r="K125" i="1" l="1"/>
  <c r="K77" i="1"/>
  <c r="J76" i="1"/>
  <c r="I93" i="1"/>
  <c r="I87" i="1"/>
  <c r="J72" i="1"/>
  <c r="H10" i="1"/>
  <c r="I11" i="1"/>
  <c r="J29" i="1"/>
  <c r="H33" i="1"/>
  <c r="I58" i="1"/>
  <c r="J59" i="1"/>
  <c r="I89" i="1"/>
  <c r="I82" i="1"/>
  <c r="J83" i="1"/>
  <c r="K38" i="1"/>
  <c r="J39" i="1"/>
  <c r="J37" i="1" s="1"/>
  <c r="I54" i="1"/>
  <c r="H32" i="1"/>
  <c r="J143" i="1"/>
  <c r="K137" i="1"/>
  <c r="I90" i="1"/>
  <c r="J84" i="1"/>
  <c r="I92" i="1"/>
  <c r="I86" i="1"/>
  <c r="I70" i="1"/>
  <c r="J71" i="1"/>
  <c r="J131" i="1"/>
  <c r="I130" i="1"/>
  <c r="K65" i="1"/>
  <c r="J64" i="1"/>
  <c r="K113" i="1"/>
  <c r="J112" i="1"/>
  <c r="J49" i="1"/>
  <c r="K50" i="1"/>
  <c r="J119" i="1"/>
  <c r="I44" i="1"/>
  <c r="H43" i="1"/>
  <c r="K149" i="1"/>
  <c r="K23" i="1"/>
  <c r="J22" i="1"/>
  <c r="I16" i="1"/>
  <c r="J17" i="1"/>
  <c r="J53" i="1" s="1"/>
  <c r="J165" i="1"/>
  <c r="I166" i="1"/>
  <c r="L65" i="1" l="1"/>
  <c r="K64" i="1"/>
  <c r="L125" i="1"/>
  <c r="K143" i="1"/>
  <c r="K29" i="1"/>
  <c r="I10" i="1"/>
  <c r="J11" i="1"/>
  <c r="J33" i="1" s="1"/>
  <c r="K72" i="1"/>
  <c r="J93" i="1"/>
  <c r="J87" i="1"/>
  <c r="J166" i="1"/>
  <c r="K165" i="1"/>
  <c r="I33" i="1"/>
  <c r="K49" i="1"/>
  <c r="L50" i="1"/>
  <c r="K84" i="1"/>
  <c r="J90" i="1"/>
  <c r="K83" i="1"/>
  <c r="J82" i="1"/>
  <c r="J89" i="1"/>
  <c r="K131" i="1"/>
  <c r="J130" i="1"/>
  <c r="K71" i="1"/>
  <c r="J86" i="1"/>
  <c r="J70" i="1"/>
  <c r="J92" i="1"/>
  <c r="L38" i="1"/>
  <c r="K37" i="1"/>
  <c r="K119" i="1"/>
  <c r="I32" i="1"/>
  <c r="L23" i="1"/>
  <c r="K22" i="1"/>
  <c r="L149" i="1"/>
  <c r="K39" i="1"/>
  <c r="J54" i="1"/>
  <c r="I43" i="1"/>
  <c r="J44" i="1"/>
  <c r="J16" i="1"/>
  <c r="K17" i="1"/>
  <c r="L77" i="1"/>
  <c r="K76" i="1"/>
  <c r="K112" i="1"/>
  <c r="L113" i="1"/>
  <c r="L137" i="1"/>
  <c r="K59" i="1"/>
  <c r="J58" i="1"/>
  <c r="L76" i="1" l="1"/>
  <c r="M77" i="1"/>
  <c r="K130" i="1"/>
  <c r="L131" i="1"/>
  <c r="L17" i="1"/>
  <c r="K16" i="1"/>
  <c r="L72" i="1"/>
  <c r="K93" i="1"/>
  <c r="K87" i="1"/>
  <c r="L83" i="1"/>
  <c r="K89" i="1"/>
  <c r="K82" i="1"/>
  <c r="K53" i="1"/>
  <c r="L84" i="1"/>
  <c r="K90" i="1"/>
  <c r="L59" i="1"/>
  <c r="K58" i="1"/>
  <c r="M38" i="1"/>
  <c r="L53" i="1"/>
  <c r="M137" i="1"/>
  <c r="L143" i="1"/>
  <c r="L64" i="1"/>
  <c r="M65" i="1"/>
  <c r="L22" i="1"/>
  <c r="M23" i="1"/>
  <c r="L29" i="1"/>
  <c r="L39" i="1"/>
  <c r="K54" i="1"/>
  <c r="M125" i="1"/>
  <c r="J10" i="1"/>
  <c r="K11" i="1"/>
  <c r="K32" i="1" s="1"/>
  <c r="J157" i="1"/>
  <c r="L119" i="1"/>
  <c r="J32" i="1"/>
  <c r="J43" i="1"/>
  <c r="K44" i="1"/>
  <c r="M50" i="1"/>
  <c r="L49" i="1"/>
  <c r="M113" i="1"/>
  <c r="L112" i="1"/>
  <c r="M149" i="1"/>
  <c r="K166" i="1"/>
  <c r="L165" i="1"/>
  <c r="L71" i="1"/>
  <c r="K92" i="1"/>
  <c r="K86" i="1"/>
  <c r="K70" i="1"/>
  <c r="M143" i="1" l="1"/>
  <c r="L89" i="1"/>
  <c r="L82" i="1"/>
  <c r="M83" i="1"/>
  <c r="N137" i="1"/>
  <c r="L93" i="1"/>
  <c r="L87" i="1"/>
  <c r="M72" i="1"/>
  <c r="L44" i="1"/>
  <c r="K43" i="1"/>
  <c r="M29" i="1"/>
  <c r="L92" i="1"/>
  <c r="L86" i="1"/>
  <c r="L70" i="1"/>
  <c r="M71" i="1"/>
  <c r="M131" i="1"/>
  <c r="L130" i="1"/>
  <c r="N149" i="1"/>
  <c r="M39" i="1"/>
  <c r="M37" i="1" s="1"/>
  <c r="L54" i="1"/>
  <c r="M59" i="1"/>
  <c r="L58" i="1"/>
  <c r="M119" i="1"/>
  <c r="M165" i="1"/>
  <c r="L166" i="1"/>
  <c r="N65" i="1"/>
  <c r="M64" i="1"/>
  <c r="M84" i="1"/>
  <c r="L90" i="1"/>
  <c r="L11" i="1"/>
  <c r="L32" i="1" s="1"/>
  <c r="K10" i="1"/>
  <c r="N125" i="1"/>
  <c r="N113" i="1"/>
  <c r="M112" i="1"/>
  <c r="N50" i="1"/>
  <c r="M49" i="1"/>
  <c r="L37" i="1"/>
  <c r="N38" i="1"/>
  <c r="M17" i="1"/>
  <c r="M53" i="1" s="1"/>
  <c r="L16" i="1"/>
  <c r="N23" i="1"/>
  <c r="M22" i="1"/>
  <c r="N77" i="1"/>
  <c r="M76" i="1"/>
  <c r="M44" i="1" l="1"/>
  <c r="L43" i="1"/>
  <c r="N17" i="1"/>
  <c r="M16" i="1"/>
  <c r="M54" i="1"/>
  <c r="N39" i="1"/>
  <c r="M90" i="1"/>
  <c r="N84" i="1"/>
  <c r="N49" i="1"/>
  <c r="O50" i="1"/>
  <c r="O49" i="1" s="1"/>
  <c r="N165" i="1"/>
  <c r="M166" i="1"/>
  <c r="M89" i="1"/>
  <c r="M82" i="1"/>
  <c r="N83" i="1"/>
  <c r="M93" i="1"/>
  <c r="M87" i="1"/>
  <c r="N72" i="1"/>
  <c r="O137" i="1"/>
  <c r="M11" i="1"/>
  <c r="M32" i="1" s="1"/>
  <c r="L10" i="1"/>
  <c r="N37" i="1"/>
  <c r="N53" i="1"/>
  <c r="O38" i="1"/>
  <c r="N131" i="1"/>
  <c r="M130" i="1"/>
  <c r="O77" i="1"/>
  <c r="O76" i="1" s="1"/>
  <c r="N76" i="1"/>
  <c r="N119" i="1"/>
  <c r="O113" i="1"/>
  <c r="O112" i="1" s="1"/>
  <c r="N112" i="1"/>
  <c r="O149" i="1"/>
  <c r="O65" i="1"/>
  <c r="O64" i="1" s="1"/>
  <c r="N64" i="1"/>
  <c r="M92" i="1"/>
  <c r="M86" i="1"/>
  <c r="M70" i="1"/>
  <c r="N71" i="1"/>
  <c r="N22" i="1"/>
  <c r="O23" i="1"/>
  <c r="O22" i="1" s="1"/>
  <c r="O125" i="1"/>
  <c r="N29" i="1"/>
  <c r="N143" i="1"/>
  <c r="N59" i="1"/>
  <c r="M58" i="1"/>
  <c r="N87" i="1" l="1"/>
  <c r="N93" i="1"/>
  <c r="O72" i="1"/>
  <c r="N82" i="1"/>
  <c r="N89" i="1"/>
  <c r="O83" i="1"/>
  <c r="O29" i="1"/>
  <c r="O165" i="1"/>
  <c r="O166" i="1" s="1"/>
  <c r="N166" i="1"/>
  <c r="N58" i="1"/>
  <c r="O59" i="1"/>
  <c r="O58" i="1" s="1"/>
  <c r="O131" i="1"/>
  <c r="O130" i="1" s="1"/>
  <c r="N130" i="1"/>
  <c r="N16" i="1"/>
  <c r="O17" i="1"/>
  <c r="N11" i="1"/>
  <c r="N32" i="1" s="1"/>
  <c r="M10" i="1"/>
  <c r="N90" i="1"/>
  <c r="O84" i="1"/>
  <c r="O90" i="1" s="1"/>
  <c r="O119" i="1"/>
  <c r="N54" i="1"/>
  <c r="O39" i="1"/>
  <c r="O54" i="1" s="1"/>
  <c r="N86" i="1"/>
  <c r="N70" i="1"/>
  <c r="N92" i="1"/>
  <c r="O71" i="1"/>
  <c r="O143" i="1"/>
  <c r="O53" i="1"/>
  <c r="O37" i="1"/>
  <c r="M43" i="1"/>
  <c r="N44" i="1"/>
  <c r="O11" i="1" l="1"/>
  <c r="O10" i="1" s="1"/>
  <c r="N10" i="1"/>
  <c r="O86" i="1"/>
  <c r="O70" i="1"/>
  <c r="O92" i="1"/>
  <c r="O87" i="1"/>
  <c r="O93" i="1"/>
  <c r="N43" i="1"/>
  <c r="O44" i="1"/>
  <c r="O43" i="1" s="1"/>
  <c r="O89" i="1"/>
  <c r="O82" i="1"/>
  <c r="O16" i="1"/>
  <c r="O32" i="1" l="1"/>
</calcChain>
</file>

<file path=xl/comments1.xml><?xml version="1.0" encoding="utf-8"?>
<comments xmlns="http://schemas.openxmlformats.org/spreadsheetml/2006/main">
  <authors>
    <author>MANUELVAL</author>
    <author>Presidencia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 REFIERE A AQUELLA AGUA ENTREGADA Y NO FACTURADA PERO SI REGISTRADA EN BITACORAS (M3 ENTREGADOS POR OTROS MEDIOS DISTINTOS A LA LINEAS DOMICILIARIAS O QUE NO SE COBRA POR ALGUNA RAZON Y NO ENTRAN AL SISTEMA COMERCIAL)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 REFIERE A AQUELLA AGUA ENTREGADA Y NO FACTURADA PERO SI REGISTRADA EN BITACORAS (M3 ENTREGADOS POR OTROS MEDIOS DISTINTOS A LA LINEAS DOMICILIARIAS O QUE NO SE COBRA POR ALGUNA RAZON Y NO ENTRAN AL SISTEMA COMERCIAL)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INFORMATIVO, SALE DEL REUMEN OPERATIVO DEL SISTEMA COMERCIAL OMLECTURA CEL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INFORMATIVO, SALE DEL REUMEN OPERATIVO DEL SISTEMA COMERCIAL OMLECTURA CEL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B67" authorId="1" shapeId="0">
      <text>
        <r>
          <rPr>
            <b/>
            <sz val="9"/>
            <color indexed="81"/>
            <rFont val="Tahoma"/>
            <family val="2"/>
          </rPr>
          <t>- Son los importes cobrados en el mes, independientemente de cuando se hayan facturado.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 BALANZA DE COMPROBACIÓN Y/O RESUMEN OPERATIVO DEL SISTEMA COMERCIAL O LECTURA CEL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 BALANZA DE COMPROBACIÓN Y/O RESUMEN OPERATIVO DEL SISTEMA COMERCIAL O LECTURA CEL</t>
        </r>
      </text>
    </comment>
    <comment ref="B73" authorId="1" shapeId="0">
      <text>
        <r>
          <rPr>
            <b/>
            <sz val="9"/>
            <color indexed="81"/>
            <rFont val="Tahoma"/>
            <family val="2"/>
          </rPr>
          <t>- Son los importes cobrados en el mes, independientemente de cuando se hayan facturado.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 BALANZA DE COMPROBACIÓN Y/O RESUMEN OPERATIVO DEL SISTEMA COMERCIAL O LECTURA CEL</t>
        </r>
      </text>
    </comment>
    <comment ref="C74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 BALANZA DE COMPROBACIÓN Y/O RESUMEN OPERATIVO DEL SISTEMA COMERCIAL O LECTURA CEL</t>
        </r>
      </text>
    </comment>
    <comment ref="C80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94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EL DATO A 2019 QUE SE TENGA DE </t>
        </r>
        <r>
          <rPr>
            <b/>
            <sz val="9"/>
            <color indexed="81"/>
            <rFont val="Tahoma"/>
            <family val="2"/>
          </rPr>
          <t>CONAPO</t>
        </r>
      </text>
    </comment>
    <comment ref="C99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 RESUMEN OPERATIVO DEL SISTEMA LECTURA CEL O COMERCIAL</t>
        </r>
      </text>
    </comment>
    <comment ref="C105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PIGOO'S ANTERIORES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PIGOO'S ANTERIORES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PIGOO'S ANTERIORES</t>
        </r>
      </text>
    </comment>
    <comment ref="C108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PIGOO'S ANTERIORES</t>
        </r>
      </text>
    </comment>
    <comment ref="C110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116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EN CASO DE VENDER AGUA TRATADA AL SECTOR PUBLICO</t>
        </r>
      </text>
    </comment>
    <comment ref="C122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EN CASO DE VENDER AGUA TRATADA AL SECTOR PUBLICO</t>
        </r>
      </text>
    </comment>
    <comment ref="C127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FACTURADO EN EL MES DE AGUA TRATADA, EN CASO DE COMERCIALIZARLA.</t>
        </r>
      </text>
    </comment>
    <comment ref="C128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FACTURADO EN EL MES DE AGUA TRATADA, EN CASO DE COMERCIALIZARLA.</t>
        </r>
      </text>
    </comment>
    <comment ref="C133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FACTURADO EN EL MES DE AGUA TRATADA, EN CASO DE COMERCIALIZARLA.</t>
        </r>
      </text>
    </comment>
    <comment ref="C134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FACTURADO EN EL MES DE AGUA TRATADA, EN CASO DE COMERCIALIZARLA.</t>
        </r>
      </text>
    </comment>
    <comment ref="C139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FACTURADO EN EL MES DE AGUA TRATADA, EN CASO DE COMERCIALIZARLA.</t>
        </r>
      </text>
    </comment>
    <comment ref="C140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FACTURADO EN EL MES DE AGUA TRATADA, EN CASO DE COMERCIALIZARLA.</t>
        </r>
      </text>
    </comment>
    <comment ref="C145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FACTURADO EN EL MES DE AGUA TRATADA, EN CASO DE COMERCIALIZARLA.</t>
        </r>
      </text>
    </comment>
    <comment ref="C146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FACTURADO EN EL MES DE AGUA TRATADA, EN CASO DE COMERCIALIZARLA.</t>
        </r>
      </text>
    </comment>
    <comment ref="C155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172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AQUELLAS EN LAS QUE SI SE MIDE EL CONSUMO DE AGUA</t>
        </r>
      </text>
    </comment>
    <comment ref="C174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AQUELLAS QUE NO SE PUEDE MEDIR CON PRECISIÓN EL CONSUMO</t>
        </r>
      </text>
    </comment>
    <comment ref="C176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REGISRTADAS COMO SERVICIO DE CUOTA FIJA EN SU PADRON</t>
        </r>
      </text>
    </comment>
    <comment ref="C178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AQUELLAS QUE ESTEN CATALOGADAS COMO ESTIMACIONES, MEDIDOR DAÑADO, PROMEDIO O CUOTA FIJA PERO INCLUIDAS EN EL PADRON DE SERVICIO MEDIDO, ETC.</t>
        </r>
      </text>
    </comment>
    <comment ref="C181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185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IVA efectivamente recuperado en el mes</t>
        </r>
      </text>
    </comment>
    <comment ref="C187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IVA pendiente de recuperar según mis registros contables y que si se pueda recuperar. NO INCLUIR SALDOS VENCIDOS Y SIN GESTION</t>
        </r>
      </text>
    </comment>
    <comment ref="B191" authorId="1" shapeId="0">
      <text>
        <r>
          <rPr>
            <b/>
            <sz val="9"/>
            <color indexed="81"/>
            <rFont val="Tahoma"/>
            <family val="2"/>
          </rPr>
          <t>Cualquier empleado tiene que caer en alguna de estas categorpias para que el 100% de los empleados este reflejados</t>
        </r>
      </text>
    </comment>
    <comment ref="C192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los registros al inicio de la administración</t>
        </r>
      </text>
    </comment>
    <comment ref="C196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los registros al inicio de la administración</t>
        </r>
      </text>
    </comment>
    <comment ref="C200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los registros al inicio de la administración</t>
        </r>
      </text>
    </comment>
    <comment ref="C204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los registros al inicio de la administración</t>
        </r>
      </text>
    </comment>
    <comment ref="C217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SALDOS SEGÚN BALANZA DE COMPROBACIÓN Y ETIQUETADOS PARA EL DESTINO DESCRITO</t>
        </r>
      </text>
    </comment>
  </commentList>
</comments>
</file>

<file path=xl/sharedStrings.xml><?xml version="1.0" encoding="utf-8"?>
<sst xmlns="http://schemas.openxmlformats.org/spreadsheetml/2006/main" count="289" uniqueCount="141">
  <si>
    <t>INDICADORES MENSUALES JMAS CAMARGO</t>
  </si>
  <si>
    <t>UNIDAD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</si>
  <si>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</si>
  <si>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</si>
  <si>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</si>
  <si>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</si>
  <si>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</si>
  <si>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</si>
  <si>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</si>
  <si>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</si>
  <si>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</si>
  <si>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</si>
  <si>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</si>
  <si>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</si>
  <si>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</si>
  <si>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Volumen Producido (Alumbrado)         </t>
  </si>
  <si>
    <t>Mensual 2021</t>
  </si>
  <si>
    <t>Mensual 2020</t>
  </si>
  <si>
    <t>Crecimiento mensual vs. 2020</t>
  </si>
  <si>
    <t>Crecimiento Acumulado vs. 2020</t>
  </si>
  <si>
    <t>Acumulado 2021</t>
  </si>
  <si>
    <t>Acumulado 2020</t>
  </si>
  <si>
    <t xml:space="preserve">Volumen  TOTAL Facturado                </t>
  </si>
  <si>
    <t>Volumen Facturado al Sector Público                  M3</t>
  </si>
  <si>
    <t>Volumen Entregado No Facturado (Pipas, POI, Etc.)</t>
  </si>
  <si>
    <t>Eficiencia Física</t>
  </si>
  <si>
    <t>Mensual</t>
  </si>
  <si>
    <t>Acumulado en el año 2021</t>
  </si>
  <si>
    <t xml:space="preserve">Volumen Cobrado a Tiempo         </t>
  </si>
  <si>
    <t xml:space="preserve">Volumen Cobrado de Rezago         </t>
  </si>
  <si>
    <t>Volumen Cobrado al Sector Público                  M3</t>
  </si>
  <si>
    <t>Eficiencia Comercial</t>
  </si>
  <si>
    <t>Acumulado en el año 2020</t>
  </si>
  <si>
    <t>$</t>
  </si>
  <si>
    <t>Importe facturado a todos los usuarios excepto al  Sector Publico</t>
  </si>
  <si>
    <t>Importe facturado al sector público y escolar</t>
  </si>
  <si>
    <t>Importe TOTAL cobrado a Tiempo</t>
  </si>
  <si>
    <t>Importe TOTAL cobrado de Rezago</t>
  </si>
  <si>
    <t xml:space="preserve">Importe Cobrado al sector público </t>
  </si>
  <si>
    <t>Eficiencia Cobranza s/ sector público</t>
  </si>
  <si>
    <t>Eficiencia cobranza  (sólo sector público)</t>
  </si>
  <si>
    <t>Eficiencia Cobranza GLOBAL</t>
  </si>
  <si>
    <t>Habitantes (CONAPO)</t>
  </si>
  <si>
    <t>Dotación Habitante/Dia</t>
  </si>
  <si>
    <t>Consumo Habitante/Dia</t>
  </si>
  <si>
    <t>Cuentas con Rezago</t>
  </si>
  <si>
    <t>Domestico</t>
  </si>
  <si>
    <t>Comercial</t>
  </si>
  <si>
    <t>Industrial</t>
  </si>
  <si>
    <t>Escolar</t>
  </si>
  <si>
    <t>Publico</t>
  </si>
  <si>
    <t>Acumulado 2019</t>
  </si>
  <si>
    <t>Acumulado 2018</t>
  </si>
  <si>
    <t>Acumulado 2017</t>
  </si>
  <si>
    <t>Acumulado 2016</t>
  </si>
  <si>
    <t xml:space="preserve">Volumen de Agua Tratada                        </t>
  </si>
  <si>
    <t xml:space="preserve"> </t>
  </si>
  <si>
    <t xml:space="preserve">Volumen de Agua Tratada Facturado </t>
  </si>
  <si>
    <t xml:space="preserve">Volumen de Agua Tratada Facturada al Sector Público       </t>
  </si>
  <si>
    <t xml:space="preserve">Importe facturado de agua tratada excepto sector público </t>
  </si>
  <si>
    <t>Importe facturado de agua tratada al sector público</t>
  </si>
  <si>
    <t>Importe Cobrado de agua tratada al todos menos sector publico</t>
  </si>
  <si>
    <t>Importe  cobrado e agua tratada al sector público</t>
  </si>
  <si>
    <t>Mensual 2019</t>
  </si>
  <si>
    <t>Indice de agua tratada</t>
  </si>
  <si>
    <t>Volumen tratado / Volumen facturado  (Agua Potable)</t>
  </si>
  <si>
    <t>Volumen Tratado Facturado / Volumen Tratado TOTAL</t>
  </si>
  <si>
    <t>Eficiencia Cobranza Agua Tratada (incluyendo SP)</t>
  </si>
  <si>
    <t>Costo y consumo de Energía únicamente de Producción y Distribución del Volumen de Agua , Saneamiento y Alcantarillado</t>
  </si>
  <si>
    <t>Pago Electricidad Mensual 2020</t>
  </si>
  <si>
    <t>Pago Electricidad Menusal 2019</t>
  </si>
  <si>
    <t>Costo por M3 alumbrado 2020</t>
  </si>
  <si>
    <t>Costo por M3 alumbrado 2019</t>
  </si>
  <si>
    <t>KWH</t>
  </si>
  <si>
    <t>Consumo en KWH</t>
  </si>
  <si>
    <t>KWH por m3</t>
  </si>
  <si>
    <t>Costo Promedio Kwh</t>
  </si>
  <si>
    <t>Datos Comerciales</t>
  </si>
  <si>
    <t>Cortes efectivos del mes 2021</t>
  </si>
  <si>
    <t>Cortes acumulados en 2020</t>
  </si>
  <si>
    <t>Reconexiones del mes 2021 (independientemente del mes en que se hizo el corte)</t>
  </si>
  <si>
    <t>Reconexiones acumulado 2021</t>
  </si>
  <si>
    <t>Eficiencia de corte</t>
  </si>
  <si>
    <t>Importe de multas cobradas en el mes 2021</t>
  </si>
  <si>
    <t>Importe de multas cobradas acumuladas 2021</t>
  </si>
  <si>
    <t># de usuarios con servicio continuo</t>
  </si>
  <si>
    <t>% de usuarios con servicio continuo</t>
  </si>
  <si>
    <t># de tomas (total tomas)</t>
  </si>
  <si>
    <t># de tomas con medidor</t>
  </si>
  <si>
    <t>% de tomas con medidor</t>
  </si>
  <si>
    <t># de tomas sin medidor</t>
  </si>
  <si>
    <t>% de tomas sin medidor</t>
  </si>
  <si>
    <t># de tomas sin medidor y cobrando cuota fija</t>
  </si>
  <si>
    <t>% de tomas sin medidor y cobrando cuota fija</t>
  </si>
  <si>
    <t># de tomas con clave  de medición (estimado, promedio, etc)</t>
  </si>
  <si>
    <t>% de tomas con medidor y cobrando cuota fija.</t>
  </si>
  <si>
    <t>Eventos de pago a tiempo del mes 2021</t>
  </si>
  <si>
    <t>Eventos de pago a tiempo del mes 2020</t>
  </si>
  <si>
    <t>Eficiencia eventos de pago 2020</t>
  </si>
  <si>
    <t>Usuarios con Descuento Social</t>
  </si>
  <si>
    <t>Importe cobrado con Descuento Social</t>
  </si>
  <si>
    <t>Importe de IVA recuperado en el mes (ya depositado)</t>
  </si>
  <si>
    <t>importe de IVA recuperado acumulado en el año 2021</t>
  </si>
  <si>
    <t xml:space="preserve">Importe de IVA por recuperar </t>
  </si>
  <si>
    <t># de medidores nuevos instalados en usuarios en el mes</t>
  </si>
  <si>
    <t># de medidores nuevos instalados en usuarios acumulado</t>
  </si>
  <si>
    <t># de comités de agua en su jurisdicción</t>
  </si>
  <si>
    <t>Cualquier empleado de planta o eventual, por honorarios o de cualquier otro tipo, anotarlo en alguna de estas categorías</t>
  </si>
  <si>
    <t>Número de empleados sindicalizados activos</t>
  </si>
  <si>
    <t>Al cierre del mes 2021</t>
  </si>
  <si>
    <t xml:space="preserve">Septiembre 2016 </t>
  </si>
  <si>
    <t>Reducción en número</t>
  </si>
  <si>
    <t>Reducción en porcentaje</t>
  </si>
  <si>
    <t>Número de empleados de confianza activos</t>
  </si>
  <si>
    <t>Al cierre del mes</t>
  </si>
  <si>
    <t>Número de empleados sindicalizados pensionados o jubilados</t>
  </si>
  <si>
    <t>Número de empleados de confianza pensionados o jubilados</t>
  </si>
  <si>
    <t>Subtotal Empleados Activos 2021</t>
  </si>
  <si>
    <t>Subtotal Empleados Activos 2016</t>
  </si>
  <si>
    <t>Subtotal emp. pensionados o jubilados 2021</t>
  </si>
  <si>
    <t>Subtotal emp. pensionados o jubilados 2016</t>
  </si>
  <si>
    <t>Gran Total de 2021</t>
  </si>
  <si>
    <t>Gran Total de 2016</t>
  </si>
  <si>
    <t xml:space="preserve">Número de empleados cada mil tomas </t>
  </si>
  <si>
    <t>Con Pensionados y jubilados</t>
  </si>
  <si>
    <t>Sin pensionados y jubilados</t>
  </si>
  <si>
    <t>Gasto de Inversión Recursos Propios</t>
  </si>
  <si>
    <t>Mensual PIGOO</t>
  </si>
  <si>
    <t xml:space="preserve">Acumulado en el año </t>
  </si>
  <si>
    <t xml:space="preserve">$ </t>
  </si>
  <si>
    <t xml:space="preserve">Saldo en bancos privisionado para: </t>
  </si>
  <si>
    <t>Aguinaldos al cierre de mes</t>
  </si>
  <si>
    <t>DFEA al cierre de mes</t>
  </si>
  <si>
    <t>Inversión en bancos al cierre de mes</t>
  </si>
  <si>
    <r>
      <t>M</t>
    </r>
    <r>
      <rPr>
        <b/>
        <vertAlign val="superscript"/>
        <sz val="20"/>
        <rFont val="Calibri"/>
        <family val="2"/>
        <scheme val="minor"/>
      </rPr>
      <t>3</t>
    </r>
  </si>
  <si>
    <t>_____________________________</t>
  </si>
  <si>
    <t xml:space="preserve"> __________________________________</t>
  </si>
  <si>
    <t xml:space="preserve">                       DIRECTOR FINANCIERO </t>
  </si>
  <si>
    <t xml:space="preserve">    C.P. LUIS ANGEL FUENTES HERNANDEZ</t>
  </si>
  <si>
    <t xml:space="preserve">    ING. GENARO SOLIS GONZALEZ</t>
  </si>
  <si>
    <t xml:space="preserve">           DIRECTOR EJECUTIVO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</si>
</sst>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-&quot;$&quot;* #,##0_-;\-&quot;$&quot;* #,##0_-;_-&quot;$&quot;* &quot;-&quot;??_-;_-@_-"/>
    <numFmt numFmtId="167" formatCode="_(* #,##0_);_(* \(#,##0\);_(* &quot;-&quot;??_);_(@_)"/>
    <numFmt numFmtId="168" formatCode="_(&quot;$&quot;* #,##0.00_);_(&quot;$&quot;* \(#,##0.00\);_(&quot;$&quot;* &quot;-&quot;??_);_(@_)"/>
    <numFmt numFmtId="169" formatCode="#,##0.00_ ;\-#,##0.00\ "/>
    <numFmt numFmtId="170" formatCode="_(&quot;$&quot;* #,##0_);_(&quot;$&quot;* \(#,##0\);_(&quot;$&quot;* &quot;-&quot;_);_(@_)"/>
    <numFmt numFmtId="171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8"/>
      <name val="Calibri"/>
      <family val="2"/>
      <scheme val="minor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vertAlign val="superscript"/>
      <sz val="20"/>
      <name val="Calibri"/>
      <family val="2"/>
      <scheme val="minor"/>
    </font>
    <font>
      <b/>
      <sz val="2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4"/>
      <name val="Calibri"/>
      <family val="2"/>
      <scheme val="minor"/>
    </font>
    <font>
      <b/>
      <sz val="22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/>
      <right style="double">
        <color auto="1"/>
      </right>
      <top/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</cellStyleXfs>
  <cellXfs count="231">
    <xf numFmtId="0" fontId="0" fillId="0" borderId="0" xfId="0"/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164" fontId="2" fillId="0" borderId="9" xfId="1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166" fontId="2" fillId="0" borderId="5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7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/>
    <xf numFmtId="164" fontId="3" fillId="0" borderId="10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9" fontId="3" fillId="0" borderId="10" xfId="3" applyFont="1" applyFill="1" applyBorder="1" applyAlignment="1">
      <alignment vertical="center"/>
    </xf>
    <xf numFmtId="10" fontId="3" fillId="0" borderId="10" xfId="3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9" fontId="4" fillId="0" borderId="3" xfId="3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9" fontId="4" fillId="0" borderId="10" xfId="3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9" fontId="4" fillId="0" borderId="12" xfId="3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3" fontId="2" fillId="0" borderId="7" xfId="1" applyNumberFormat="1" applyFont="1" applyFill="1" applyBorder="1" applyAlignment="1">
      <alignment vertical="center"/>
    </xf>
    <xf numFmtId="3" fontId="2" fillId="0" borderId="9" xfId="1" applyNumberFormat="1" applyFont="1" applyFill="1" applyBorder="1" applyAlignment="1">
      <alignment vertical="center"/>
    </xf>
    <xf numFmtId="9" fontId="3" fillId="0" borderId="7" xfId="3" applyFont="1" applyFill="1" applyBorder="1" applyAlignment="1">
      <alignment vertical="center"/>
    </xf>
    <xf numFmtId="43" fontId="3" fillId="0" borderId="5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65" fontId="2" fillId="0" borderId="7" xfId="1" applyFont="1" applyFill="1" applyBorder="1" applyAlignment="1">
      <alignment vertical="center"/>
    </xf>
    <xf numFmtId="165" fontId="2" fillId="0" borderId="9" xfId="1" applyFont="1" applyFill="1" applyBorder="1" applyAlignment="1">
      <alignment vertical="center"/>
    </xf>
    <xf numFmtId="165" fontId="2" fillId="0" borderId="8" xfId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66" fontId="3" fillId="0" borderId="10" xfId="0" applyNumberFormat="1" applyFont="1" applyFill="1" applyBorder="1" applyAlignment="1">
      <alignment vertical="center"/>
    </xf>
    <xf numFmtId="3" fontId="3" fillId="0" borderId="5" xfId="0" applyNumberFormat="1" applyFont="1" applyFill="1" applyBorder="1"/>
    <xf numFmtId="3" fontId="3" fillId="0" borderId="3" xfId="0" applyNumberFormat="1" applyFont="1" applyFill="1" applyBorder="1"/>
    <xf numFmtId="3" fontId="3" fillId="0" borderId="3" xfId="1" applyNumberFormat="1" applyFont="1" applyFill="1" applyBorder="1" applyAlignment="1">
      <alignment vertical="center"/>
    </xf>
    <xf numFmtId="3" fontId="3" fillId="0" borderId="7" xfId="0" applyNumberFormat="1" applyFont="1" applyFill="1" applyBorder="1"/>
    <xf numFmtId="0" fontId="3" fillId="0" borderId="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9" fontId="2" fillId="0" borderId="5" xfId="3" applyFont="1" applyFill="1" applyBorder="1" applyAlignment="1">
      <alignment vertical="center"/>
    </xf>
    <xf numFmtId="9" fontId="2" fillId="0" borderId="7" xfId="3" applyFont="1" applyFill="1" applyBorder="1" applyAlignment="1">
      <alignment vertical="center"/>
    </xf>
    <xf numFmtId="9" fontId="2" fillId="0" borderId="8" xfId="3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vertical="center" wrapText="1"/>
    </xf>
    <xf numFmtId="164" fontId="2" fillId="0" borderId="7" xfId="1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64" fontId="2" fillId="0" borderId="17" xfId="1" applyNumberFormat="1" applyFont="1" applyFill="1" applyBorder="1" applyAlignment="1">
      <alignment vertical="center"/>
    </xf>
    <xf numFmtId="164" fontId="2" fillId="0" borderId="18" xfId="1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2" fillId="0" borderId="19" xfId="0" applyFont="1" applyFill="1" applyBorder="1"/>
    <xf numFmtId="167" fontId="4" fillId="0" borderId="5" xfId="1" applyNumberFormat="1" applyFont="1" applyFill="1" applyBorder="1"/>
    <xf numFmtId="167" fontId="4" fillId="0" borderId="19" xfId="1" applyNumberFormat="1" applyFont="1" applyFill="1" applyBorder="1"/>
    <xf numFmtId="0" fontId="2" fillId="0" borderId="0" xfId="0" applyFont="1" applyFill="1"/>
    <xf numFmtId="167" fontId="4" fillId="0" borderId="7" xfId="1" applyNumberFormat="1" applyFont="1" applyFill="1" applyBorder="1"/>
    <xf numFmtId="167" fontId="4" fillId="0" borderId="0" xfId="1" applyNumberFormat="1" applyFont="1" applyFill="1"/>
    <xf numFmtId="167" fontId="6" fillId="0" borderId="7" xfId="1" applyNumberFormat="1" applyFont="1" applyFill="1" applyBorder="1"/>
    <xf numFmtId="0" fontId="2" fillId="0" borderId="6" xfId="0" applyFont="1" applyFill="1" applyBorder="1"/>
    <xf numFmtId="167" fontId="3" fillId="0" borderId="0" xfId="1" applyNumberFormat="1" applyFont="1" applyFill="1" applyAlignment="1">
      <alignment vertical="center"/>
    </xf>
    <xf numFmtId="167" fontId="4" fillId="0" borderId="9" xfId="1" applyNumberFormat="1" applyFont="1" applyFill="1" applyBorder="1"/>
    <xf numFmtId="3" fontId="3" fillId="0" borderId="8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3" fillId="0" borderId="5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7" xfId="0" applyFont="1" applyFill="1" applyBorder="1"/>
    <xf numFmtId="0" fontId="3" fillId="0" borderId="10" xfId="0" applyFont="1" applyFill="1" applyBorder="1"/>
    <xf numFmtId="166" fontId="3" fillId="0" borderId="3" xfId="0" applyNumberFormat="1" applyFont="1" applyFill="1" applyBorder="1" applyAlignment="1">
      <alignment vertical="center"/>
    </xf>
    <xf numFmtId="0" fontId="3" fillId="0" borderId="7" xfId="3" applyNumberFormat="1" applyFont="1" applyFill="1" applyBorder="1" applyAlignment="1">
      <alignment vertical="center"/>
    </xf>
    <xf numFmtId="0" fontId="3" fillId="0" borderId="10" xfId="3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9" fontId="2" fillId="0" borderId="3" xfId="3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9" fontId="2" fillId="0" borderId="10" xfId="3" applyFont="1" applyFill="1" applyBorder="1" applyAlignment="1">
      <alignment vertical="center"/>
    </xf>
    <xf numFmtId="164" fontId="3" fillId="0" borderId="7" xfId="1" applyNumberFormat="1" applyFont="1" applyFill="1" applyBorder="1" applyAlignment="1">
      <alignment vertical="center"/>
    </xf>
    <xf numFmtId="164" fontId="3" fillId="0" borderId="10" xfId="1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vertical="center"/>
    </xf>
    <xf numFmtId="168" fontId="3" fillId="0" borderId="7" xfId="2" applyNumberFormat="1" applyFont="1" applyFill="1" applyBorder="1" applyAlignment="1">
      <alignment vertical="center"/>
    </xf>
    <xf numFmtId="168" fontId="3" fillId="0" borderId="7" xfId="0" applyNumberFormat="1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169" fontId="3" fillId="0" borderId="8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9" fontId="5" fillId="0" borderId="5" xfId="3" applyFont="1" applyFill="1" applyBorder="1" applyAlignment="1">
      <alignment vertical="center"/>
    </xf>
    <xf numFmtId="9" fontId="5" fillId="0" borderId="3" xfId="3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0" fontId="3" fillId="0" borderId="7" xfId="3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9" fontId="3" fillId="0" borderId="8" xfId="3" applyFont="1" applyFill="1" applyBorder="1" applyAlignment="1">
      <alignment vertical="center"/>
    </xf>
    <xf numFmtId="167" fontId="3" fillId="0" borderId="7" xfId="1" applyNumberFormat="1" applyFont="1" applyFill="1" applyBorder="1" applyAlignment="1">
      <alignment vertical="center"/>
    </xf>
    <xf numFmtId="9" fontId="3" fillId="0" borderId="12" xfId="3" applyFont="1" applyFill="1" applyBorder="1" applyAlignment="1">
      <alignment vertical="center"/>
    </xf>
    <xf numFmtId="0" fontId="2" fillId="0" borderId="7" xfId="0" applyFont="1" applyFill="1" applyBorder="1" applyAlignment="1">
      <alignment vertical="center" textRotation="255"/>
    </xf>
    <xf numFmtId="170" fontId="3" fillId="0" borderId="5" xfId="2" applyNumberFormat="1" applyFont="1" applyFill="1" applyBorder="1" applyAlignment="1">
      <alignment vertical="center"/>
    </xf>
    <xf numFmtId="170" fontId="3" fillId="0" borderId="3" xfId="2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170" fontId="3" fillId="0" borderId="7" xfId="2" applyNumberFormat="1" applyFont="1" applyFill="1" applyBorder="1" applyAlignment="1">
      <alignment vertical="center"/>
    </xf>
    <xf numFmtId="170" fontId="3" fillId="0" borderId="10" xfId="2" applyNumberFormat="1" applyFont="1" applyFill="1" applyBorder="1" applyAlignment="1">
      <alignment vertical="center"/>
    </xf>
    <xf numFmtId="170" fontId="3" fillId="0" borderId="8" xfId="2" applyNumberFormat="1" applyFont="1" applyFill="1" applyBorder="1" applyAlignment="1">
      <alignment vertical="center"/>
    </xf>
    <xf numFmtId="170" fontId="3" fillId="0" borderId="12" xfId="2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3" fontId="3" fillId="0" borderId="7" xfId="1" applyNumberFormat="1" applyFont="1" applyFill="1" applyBorder="1" applyAlignment="1">
      <alignment vertical="center"/>
    </xf>
    <xf numFmtId="3" fontId="3" fillId="0" borderId="10" xfId="1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8" xfId="0" applyFont="1" applyFill="1" applyBorder="1" applyAlignment="1">
      <alignment vertical="center" textRotation="255"/>
    </xf>
    <xf numFmtId="3" fontId="3" fillId="0" borderId="1" xfId="1" applyNumberFormat="1" applyFont="1" applyFill="1" applyBorder="1" applyAlignment="1">
      <alignment vertical="center"/>
    </xf>
    <xf numFmtId="3" fontId="3" fillId="0" borderId="6" xfId="1" applyNumberFormat="1" applyFont="1" applyFill="1" applyBorder="1" applyAlignment="1">
      <alignment vertical="center"/>
    </xf>
    <xf numFmtId="0" fontId="2" fillId="0" borderId="9" xfId="0" quotePrefix="1" applyFont="1" applyFill="1" applyBorder="1" applyAlignment="1">
      <alignment vertical="center" wrapText="1"/>
    </xf>
    <xf numFmtId="3" fontId="3" fillId="0" borderId="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9" fontId="3" fillId="0" borderId="9" xfId="3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vertical="center"/>
    </xf>
    <xf numFmtId="164" fontId="10" fillId="0" borderId="0" xfId="1" applyNumberFormat="1" applyFont="1" applyFill="1" applyAlignment="1">
      <alignment vertical="center"/>
    </xf>
    <xf numFmtId="164" fontId="3" fillId="0" borderId="0" xfId="1" applyNumberFormat="1" applyFont="1" applyFill="1" applyAlignment="1">
      <alignment vertical="center"/>
    </xf>
    <xf numFmtId="9" fontId="3" fillId="0" borderId="11" xfId="3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3" fontId="6" fillId="0" borderId="7" xfId="1" applyNumberFormat="1" applyFont="1" applyFill="1" applyBorder="1" applyAlignment="1">
      <alignment vertical="center"/>
    </xf>
    <xf numFmtId="3" fontId="16" fillId="0" borderId="8" xfId="1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/>
    </xf>
    <xf numFmtId="171" fontId="3" fillId="0" borderId="5" xfId="0" applyNumberFormat="1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vertical="center"/>
    </xf>
    <xf numFmtId="171" fontId="3" fillId="0" borderId="8" xfId="0" applyNumberFormat="1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vertical="center" wrapText="1"/>
    </xf>
    <xf numFmtId="166" fontId="2" fillId="0" borderId="7" xfId="0" applyNumberFormat="1" applyFont="1" applyFill="1" applyBorder="1" applyAlignment="1">
      <alignment vertical="center" wrapText="1"/>
    </xf>
    <xf numFmtId="166" fontId="2" fillId="0" borderId="8" xfId="0" applyNumberFormat="1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167" fontId="14" fillId="0" borderId="7" xfId="1" applyNumberFormat="1" applyFont="1" applyFill="1" applyBorder="1"/>
    <xf numFmtId="167" fontId="14" fillId="0" borderId="9" xfId="1" applyNumberFormat="1" applyFont="1" applyFill="1" applyBorder="1"/>
    <xf numFmtId="0" fontId="2" fillId="0" borderId="22" xfId="0" applyFont="1" applyFill="1" applyBorder="1" applyAlignment="1">
      <alignment vertical="center" wrapText="1"/>
    </xf>
    <xf numFmtId="3" fontId="3" fillId="0" borderId="23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9" fontId="3" fillId="0" borderId="26" xfId="3" applyFont="1" applyFill="1" applyBorder="1" applyAlignment="1">
      <alignment vertical="center"/>
    </xf>
    <xf numFmtId="3" fontId="3" fillId="0" borderId="29" xfId="0" applyNumberFormat="1" applyFont="1" applyFill="1" applyBorder="1"/>
    <xf numFmtId="3" fontId="3" fillId="0" borderId="30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9" fontId="2" fillId="0" borderId="31" xfId="3" applyFont="1" applyFill="1" applyBorder="1" applyAlignment="1">
      <alignment vertical="center"/>
    </xf>
    <xf numFmtId="9" fontId="2" fillId="0" borderId="26" xfId="3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 wrapText="1"/>
    </xf>
    <xf numFmtId="9" fontId="2" fillId="0" borderId="34" xfId="3" applyFont="1" applyFill="1" applyBorder="1" applyAlignment="1">
      <alignment vertical="center"/>
    </xf>
    <xf numFmtId="9" fontId="2" fillId="0" borderId="35" xfId="3" applyFont="1" applyFill="1" applyBorder="1" applyAlignment="1">
      <alignment vertical="center"/>
    </xf>
    <xf numFmtId="0" fontId="19" fillId="0" borderId="0" xfId="0" applyFont="1" applyFill="1" applyProtection="1">
      <protection locked="0"/>
    </xf>
    <xf numFmtId="0" fontId="21" fillId="0" borderId="0" xfId="4" applyFont="1" applyFill="1" applyBorder="1" applyAlignment="1" applyProtection="1">
      <alignment horizontal="left" vertical="top"/>
      <protection locked="0"/>
    </xf>
    <xf numFmtId="4" fontId="21" fillId="0" borderId="0" xfId="4" applyNumberFormat="1" applyFont="1" applyBorder="1" applyAlignment="1" applyProtection="1">
      <alignment horizontal="left" vertical="center"/>
      <protection locked="0"/>
    </xf>
    <xf numFmtId="4" fontId="21" fillId="0" borderId="0" xfId="4" applyNumberFormat="1" applyFont="1" applyBorder="1" applyAlignment="1" applyProtection="1">
      <alignment horizontal="right" vertical="center"/>
      <protection locked="0"/>
    </xf>
    <xf numFmtId="0" fontId="19" fillId="0" borderId="0" xfId="0" applyFont="1" applyProtection="1"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textRotation="255" wrapText="1"/>
    </xf>
    <xf numFmtId="0" fontId="2" fillId="0" borderId="7" xfId="0" applyFont="1" applyFill="1" applyBorder="1" applyAlignment="1">
      <alignment horizontal="center" vertical="center" textRotation="255" wrapText="1"/>
    </xf>
    <xf numFmtId="0" fontId="2" fillId="0" borderId="8" xfId="0" applyFont="1" applyFill="1" applyBorder="1" applyAlignment="1">
      <alignment horizontal="center" vertical="center" textRotation="255" wrapText="1"/>
    </xf>
    <xf numFmtId="0" fontId="15" fillId="0" borderId="1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164" fontId="2" fillId="0" borderId="16" xfId="1" applyNumberFormat="1" applyFont="1" applyFill="1" applyBorder="1" applyAlignment="1">
      <alignment horizontal="center" vertical="center"/>
    </xf>
    <xf numFmtId="164" fontId="2" fillId="0" borderId="17" xfId="1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5">
    <cellStyle name="Millares" xfId="1" builtinId="3"/>
    <cellStyle name="Moneda" xfId="2" builtinId="4"/>
    <cellStyle name="Normal" xfId="0" builtinId="0"/>
    <cellStyle name="Normal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ESUPUESTO%202011%20JMAS%20CHIHUAHUAvint.RESUMEN%20PARA%20CAPTURA%20SIST%20CONTA%20ING%20VILLALBA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_Presidencia\Plantilla%20Indicadores%20y%20PIGO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arametros"/>
      <sheetName val="Inflación"/>
      <sheetName val="Efic. Global "/>
      <sheetName val="C.N.A."/>
      <sheetName val="Evaluacion"/>
      <sheetName val="Total ctas."/>
      <sheetName val="Concen."/>
      <sheetName val="Edo. Activ."/>
      <sheetName val="Fac-cob"/>
      <sheetName val="RESUMEN GASTOS"/>
      <sheetName val="Gastos de Admin."/>
      <sheetName val="Gastos de Comer."/>
      <sheetName val="Gastos de Oper."/>
      <sheetName val="Gastos de Saneam."/>
      <sheetName val="Inversiones"/>
      <sheetName val="Creditos"/>
      <sheetName val="Ingresos"/>
      <sheetName val="Serv. Med. Dom"/>
      <sheetName val="Tarifas serv med Dom"/>
      <sheetName val="Serv. Med. Com"/>
      <sheetName val="Tarifas serv med Com"/>
      <sheetName val="Serv. Med. ind"/>
      <sheetName val="Tarifas serv med ind"/>
      <sheetName val="Serv. Med. Esc"/>
      <sheetName val="Serv. Med. Pub"/>
      <sheetName val="Cuota fija"/>
      <sheetName val="Estructura"/>
      <sheetName val="Sueldo(Pl-Ad)"/>
      <sheetName val="Sueldo(Ev-Ad)"/>
      <sheetName val="Sueldo(Pl-Co)"/>
      <sheetName val="Sueldo(Ev-Co)"/>
      <sheetName val="Sueldo(Pl-Op)"/>
      <sheetName val="Sueldo(Ev-Op)"/>
      <sheetName val="Sueldo(Pl-Pt)"/>
      <sheetName val="Sueldo(Ev-Pt)"/>
      <sheetName val="Sueldo(Pensi)"/>
      <sheetName val="C.F.E."/>
      <sheetName val="Personal"/>
      <sheetName val="Activos U"/>
      <sheetName val="Activos $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34">
          <cell r="H234">
            <v>152009798.40846276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GOO"/>
      <sheetName val="INDICADORES"/>
      <sheetName val="graficos"/>
      <sheetName val="INSTRUCTIVO"/>
    </sheetNames>
    <sheetDataSet>
      <sheetData sheetId="0">
        <row r="34">
          <cell r="B34">
            <v>77194.739999999991</v>
          </cell>
          <cell r="C34">
            <v>33933.9</v>
          </cell>
          <cell r="D34">
            <v>134370.49</v>
          </cell>
          <cell r="E34">
            <v>224885</v>
          </cell>
          <cell r="F34">
            <v>524354.61</v>
          </cell>
          <cell r="G34">
            <v>382063.28</v>
          </cell>
          <cell r="H34">
            <v>313310.05</v>
          </cell>
          <cell r="I34">
            <v>169319.2</v>
          </cell>
          <cell r="J34">
            <v>376004.62999999995</v>
          </cell>
          <cell r="K34">
            <v>1227962.4099999999</v>
          </cell>
          <cell r="L34">
            <v>675670</v>
          </cell>
          <cell r="M34">
            <v>1301080.68</v>
          </cell>
        </row>
        <row r="51">
          <cell r="B51">
            <v>127738</v>
          </cell>
          <cell r="C51">
            <v>158048</v>
          </cell>
          <cell r="D51">
            <v>148303</v>
          </cell>
          <cell r="E51">
            <v>155134</v>
          </cell>
          <cell r="F51">
            <v>161275</v>
          </cell>
          <cell r="G51">
            <v>158091</v>
          </cell>
          <cell r="H51">
            <v>139551</v>
          </cell>
          <cell r="I51">
            <v>152653</v>
          </cell>
          <cell r="J51">
            <v>184080</v>
          </cell>
          <cell r="K51">
            <v>151631</v>
          </cell>
          <cell r="L51">
            <v>156686</v>
          </cell>
          <cell r="M51">
            <v>149523</v>
          </cell>
        </row>
        <row r="56">
          <cell r="B56">
            <v>354375</v>
          </cell>
          <cell r="C56">
            <v>601692.09000000008</v>
          </cell>
          <cell r="D56">
            <v>522326</v>
          </cell>
          <cell r="E56">
            <v>520356</v>
          </cell>
          <cell r="F56">
            <v>532227</v>
          </cell>
          <cell r="G56">
            <v>525998</v>
          </cell>
          <cell r="I56">
            <v>538911</v>
          </cell>
          <cell r="J56">
            <v>596656</v>
          </cell>
          <cell r="K56">
            <v>475804</v>
          </cell>
          <cell r="L56">
            <v>541616</v>
          </cell>
        </row>
        <row r="65">
          <cell r="B65">
            <v>336661</v>
          </cell>
          <cell r="C65">
            <v>320343</v>
          </cell>
          <cell r="D65">
            <v>401536</v>
          </cell>
          <cell r="E65">
            <v>460704</v>
          </cell>
          <cell r="F65">
            <v>480295</v>
          </cell>
          <cell r="G65">
            <v>536599</v>
          </cell>
          <cell r="I65">
            <v>417399</v>
          </cell>
          <cell r="J65">
            <v>374196</v>
          </cell>
          <cell r="K65">
            <v>434707</v>
          </cell>
          <cell r="L65">
            <v>415314</v>
          </cell>
          <cell r="M65">
            <v>403903</v>
          </cell>
        </row>
        <row r="71">
          <cell r="B71">
            <v>270631</v>
          </cell>
          <cell r="C71">
            <v>275778</v>
          </cell>
          <cell r="F71">
            <v>311629</v>
          </cell>
          <cell r="G71">
            <v>338485</v>
          </cell>
          <cell r="J71">
            <v>269816</v>
          </cell>
          <cell r="K71">
            <v>295958</v>
          </cell>
        </row>
        <row r="75">
          <cell r="F75">
            <v>6945</v>
          </cell>
          <cell r="G75">
            <v>6810</v>
          </cell>
        </row>
        <row r="76">
          <cell r="F76">
            <v>18865</v>
          </cell>
          <cell r="G76">
            <v>23226</v>
          </cell>
        </row>
        <row r="80">
          <cell r="B80">
            <v>156876</v>
          </cell>
          <cell r="F80">
            <v>177887</v>
          </cell>
          <cell r="G80">
            <v>165460</v>
          </cell>
        </row>
        <row r="81">
          <cell r="B81">
            <v>20224</v>
          </cell>
          <cell r="C81">
            <v>25276</v>
          </cell>
          <cell r="F81">
            <v>28468</v>
          </cell>
          <cell r="G81">
            <v>22665</v>
          </cell>
        </row>
        <row r="86">
          <cell r="L86"/>
          <cell r="M86"/>
        </row>
        <row r="87">
          <cell r="B87">
            <v>0</v>
          </cell>
          <cell r="C87">
            <v>0</v>
          </cell>
          <cell r="D87">
            <v>0</v>
          </cell>
          <cell r="E87"/>
          <cell r="F87"/>
          <cell r="G87"/>
          <cell r="H87"/>
          <cell r="I87"/>
          <cell r="J87"/>
          <cell r="K87">
            <v>250000</v>
          </cell>
          <cell r="L87"/>
          <cell r="M87"/>
        </row>
        <row r="93">
          <cell r="B93">
            <v>3920463.64</v>
          </cell>
          <cell r="F93">
            <v>4316465.42</v>
          </cell>
          <cell r="G93">
            <v>4591005.97</v>
          </cell>
          <cell r="J93">
            <v>4007682.96</v>
          </cell>
        </row>
        <row r="94">
          <cell r="B94">
            <v>468522.52</v>
          </cell>
          <cell r="F94">
            <v>527334.63</v>
          </cell>
          <cell r="G94">
            <v>561648.5</v>
          </cell>
          <cell r="J94">
            <v>509771.66</v>
          </cell>
        </row>
        <row r="95">
          <cell r="B95">
            <v>419050.71</v>
          </cell>
          <cell r="F95">
            <v>594732.31000000006</v>
          </cell>
          <cell r="G95">
            <v>660552.72</v>
          </cell>
          <cell r="J95">
            <v>576413.6</v>
          </cell>
        </row>
        <row r="96">
          <cell r="B96">
            <v>30218.83</v>
          </cell>
          <cell r="C96">
            <v>41313.78</v>
          </cell>
          <cell r="F96">
            <v>41550.18</v>
          </cell>
          <cell r="G96">
            <v>40765.21</v>
          </cell>
          <cell r="J96">
            <v>36042.46</v>
          </cell>
        </row>
        <row r="97">
          <cell r="B97">
            <v>104406.77</v>
          </cell>
          <cell r="C97">
            <v>100524.8</v>
          </cell>
          <cell r="F97">
            <v>123445.28</v>
          </cell>
          <cell r="G97">
            <v>148373.14000000001</v>
          </cell>
          <cell r="J97">
            <v>120024.61</v>
          </cell>
        </row>
        <row r="103">
          <cell r="B103">
            <v>0</v>
          </cell>
          <cell r="C103">
            <v>4973.32</v>
          </cell>
          <cell r="D103">
            <v>0</v>
          </cell>
          <cell r="E103">
            <v>3794.41</v>
          </cell>
          <cell r="F103">
            <v>0</v>
          </cell>
          <cell r="G103">
            <v>4753.97</v>
          </cell>
          <cell r="H103">
            <v>0</v>
          </cell>
          <cell r="I103">
            <v>7231.79</v>
          </cell>
          <cell r="J103">
            <v>2678.38</v>
          </cell>
          <cell r="K103">
            <v>2714.44</v>
          </cell>
          <cell r="L103">
            <v>2656.52</v>
          </cell>
          <cell r="M103">
            <v>0</v>
          </cell>
        </row>
        <row r="104">
          <cell r="B104">
            <v>25234.91</v>
          </cell>
          <cell r="C104">
            <v>888761.02</v>
          </cell>
          <cell r="D104">
            <v>20700.510000000002</v>
          </cell>
          <cell r="E104">
            <v>43892.579999999994</v>
          </cell>
          <cell r="F104">
            <v>254986.12</v>
          </cell>
          <cell r="G104">
            <v>24098.329999999998</v>
          </cell>
          <cell r="H104">
            <v>24924.05</v>
          </cell>
          <cell r="I104">
            <v>20321.2</v>
          </cell>
          <cell r="J104">
            <v>20592.620000000003</v>
          </cell>
          <cell r="K104">
            <v>26999.75</v>
          </cell>
          <cell r="L104">
            <v>16579.150000000001</v>
          </cell>
          <cell r="M104">
            <v>26994.85</v>
          </cell>
        </row>
        <row r="106">
          <cell r="B106">
            <v>0</v>
          </cell>
          <cell r="C106">
            <v>0</v>
          </cell>
          <cell r="F106">
            <v>101</v>
          </cell>
          <cell r="G106">
            <v>310</v>
          </cell>
          <cell r="H106">
            <v>155</v>
          </cell>
        </row>
        <row r="107">
          <cell r="B107">
            <v>14</v>
          </cell>
          <cell r="C107">
            <v>8</v>
          </cell>
          <cell r="D107">
            <v>2</v>
          </cell>
          <cell r="F107">
            <v>297</v>
          </cell>
          <cell r="G107">
            <v>77</v>
          </cell>
          <cell r="J107">
            <v>220</v>
          </cell>
        </row>
        <row r="108">
          <cell r="B108">
            <v>0</v>
          </cell>
          <cell r="C108">
            <v>0</v>
          </cell>
          <cell r="E108">
            <v>0</v>
          </cell>
          <cell r="G108">
            <v>0</v>
          </cell>
          <cell r="J108"/>
        </row>
        <row r="156">
          <cell r="B156">
            <v>27</v>
          </cell>
          <cell r="C156">
            <v>27</v>
          </cell>
          <cell r="D156">
            <v>27</v>
          </cell>
          <cell r="E156">
            <v>27</v>
          </cell>
          <cell r="F156">
            <v>27</v>
          </cell>
          <cell r="G156">
            <v>27</v>
          </cell>
          <cell r="H156">
            <v>27</v>
          </cell>
          <cell r="I156">
            <v>27</v>
          </cell>
          <cell r="J156">
            <v>27</v>
          </cell>
          <cell r="K156">
            <v>27</v>
          </cell>
          <cell r="L156">
            <v>27</v>
          </cell>
          <cell r="M156">
            <v>27</v>
          </cell>
        </row>
        <row r="158">
          <cell r="B158">
            <v>10021</v>
          </cell>
          <cell r="C158">
            <v>9665</v>
          </cell>
          <cell r="G158">
            <v>9077</v>
          </cell>
          <cell r="J158">
            <v>8701</v>
          </cell>
        </row>
        <row r="159">
          <cell r="B159">
            <v>4147</v>
          </cell>
          <cell r="C159">
            <v>4174</v>
          </cell>
          <cell r="G159">
            <v>4226</v>
          </cell>
          <cell r="J159">
            <v>4307</v>
          </cell>
        </row>
        <row r="187">
          <cell r="B187">
            <v>16</v>
          </cell>
          <cell r="C187">
            <v>16</v>
          </cell>
          <cell r="D187">
            <v>16</v>
          </cell>
          <cell r="G187">
            <v>16</v>
          </cell>
          <cell r="H187">
            <v>20</v>
          </cell>
          <cell r="I187">
            <v>17</v>
          </cell>
          <cell r="K187">
            <v>16</v>
          </cell>
          <cell r="L187">
            <v>16</v>
          </cell>
          <cell r="M187">
            <v>16</v>
          </cell>
        </row>
        <row r="188">
          <cell r="B188">
            <v>2</v>
          </cell>
          <cell r="C188">
            <v>2</v>
          </cell>
          <cell r="D188">
            <v>2</v>
          </cell>
          <cell r="G188">
            <v>2</v>
          </cell>
          <cell r="H188">
            <v>2</v>
          </cell>
          <cell r="M188">
            <v>2</v>
          </cell>
        </row>
        <row r="189">
          <cell r="B189">
            <v>3</v>
          </cell>
          <cell r="C189">
            <v>3</v>
          </cell>
          <cell r="D189">
            <v>3</v>
          </cell>
          <cell r="G189">
            <v>3</v>
          </cell>
          <cell r="H189">
            <v>3</v>
          </cell>
          <cell r="I189">
            <v>3</v>
          </cell>
          <cell r="K189">
            <v>3</v>
          </cell>
          <cell r="L189">
            <v>3</v>
          </cell>
          <cell r="M189">
            <v>3</v>
          </cell>
        </row>
        <row r="190">
          <cell r="B190">
            <v>14</v>
          </cell>
          <cell r="C190">
            <v>14</v>
          </cell>
          <cell r="D190">
            <v>14</v>
          </cell>
          <cell r="G190">
            <v>14</v>
          </cell>
          <cell r="H190">
            <v>14</v>
          </cell>
          <cell r="M190">
            <v>14</v>
          </cell>
        </row>
        <row r="191">
          <cell r="B191">
            <v>5</v>
          </cell>
          <cell r="C191">
            <v>5</v>
          </cell>
          <cell r="D191">
            <v>5</v>
          </cell>
          <cell r="G191">
            <v>5</v>
          </cell>
          <cell r="H191">
            <v>5</v>
          </cell>
          <cell r="I191">
            <v>5</v>
          </cell>
          <cell r="K191">
            <v>5</v>
          </cell>
          <cell r="L191">
            <v>5</v>
          </cell>
          <cell r="M191">
            <v>5</v>
          </cell>
        </row>
        <row r="192">
          <cell r="B192">
            <v>30</v>
          </cell>
          <cell r="C192">
            <v>30</v>
          </cell>
          <cell r="D192">
            <v>30</v>
          </cell>
          <cell r="G192">
            <v>30</v>
          </cell>
          <cell r="H192">
            <v>30</v>
          </cell>
          <cell r="M192">
            <v>33</v>
          </cell>
        </row>
        <row r="193">
          <cell r="B193">
            <v>2</v>
          </cell>
          <cell r="C193">
            <v>2</v>
          </cell>
          <cell r="D193">
            <v>2</v>
          </cell>
          <cell r="E193">
            <v>2</v>
          </cell>
          <cell r="G193">
            <v>2</v>
          </cell>
          <cell r="H193">
            <v>2</v>
          </cell>
          <cell r="I193">
            <v>2</v>
          </cell>
          <cell r="J193">
            <v>2</v>
          </cell>
          <cell r="L193">
            <v>2</v>
          </cell>
          <cell r="M193">
            <v>2</v>
          </cell>
        </row>
        <row r="194">
          <cell r="K194"/>
          <cell r="L194"/>
          <cell r="M194"/>
        </row>
        <row r="203">
          <cell r="B203">
            <v>18657</v>
          </cell>
          <cell r="G203">
            <v>18793</v>
          </cell>
          <cell r="J203">
            <v>18911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233"/>
  <sheetViews>
    <sheetView tabSelected="1" view="pageBreakPreview" zoomScale="60" zoomScaleNormal="100" workbookViewId="0">
      <pane xSplit="3" ySplit="6" topLeftCell="G7" activePane="bottomRight" state="frozen"/>
      <selection pane="topRight" activeCell="D1" sqref="D1"/>
      <selection pane="bottomLeft" activeCell="A7" sqref="A7"/>
      <selection pane="bottomRight" activeCell="I20" sqref="I20"/>
    </sheetView>
  </sheetViews>
  <sheetFormatPr baseColWidth="10" defaultColWidth="11.44140625" defaultRowHeight="14.4" x14ac:dyDescent="0.3"/>
  <cols>
    <col min="1" max="1" width="7.88671875" style="24" customWidth="1"/>
    <col min="2" max="2" width="21.44140625" style="25" customWidth="1"/>
    <col min="3" max="3" width="38.109375" style="24" customWidth="1"/>
    <col min="4" max="9" width="14" style="23" customWidth="1"/>
    <col min="10" max="10" width="13.88671875" style="23" customWidth="1"/>
    <col min="11" max="11" width="13.109375" style="23" customWidth="1"/>
    <col min="12" max="12" width="14.33203125" style="23" customWidth="1"/>
    <col min="13" max="13" width="14.44140625" style="23" customWidth="1"/>
    <col min="14" max="14" width="13" style="23" customWidth="1"/>
    <col min="15" max="15" width="14.5546875" style="23" customWidth="1"/>
    <col min="16" max="16" width="3.44140625" style="22" hidden="1" customWidth="1"/>
    <col min="17" max="16384" width="11.44140625" style="23"/>
  </cols>
  <sheetData>
    <row r="1" spans="1:16" x14ac:dyDescent="0.3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6" x14ac:dyDescent="0.3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6" x14ac:dyDescent="0.3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6" x14ac:dyDescent="0.3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1:16" ht="15" thickBot="1" x14ac:dyDescent="0.35">
      <c r="E5" s="26"/>
    </row>
    <row r="6" spans="1:16" s="31" customFormat="1" ht="15" thickBot="1" x14ac:dyDescent="0.35">
      <c r="A6" s="27" t="s">
        <v>1</v>
      </c>
      <c r="B6" s="229" t="s">
        <v>2</v>
      </c>
      <c r="C6" s="230"/>
      <c r="D6" s="28" t="s">
        <v>3</v>
      </c>
      <c r="E6" s="29" t="s">
        <v>4</v>
      </c>
      <c r="F6" s="29" t="s">
        <v>5</v>
      </c>
      <c r="G6" s="29" t="s">
        <v>6</v>
      </c>
      <c r="H6" s="29" t="s">
        <v>7</v>
      </c>
      <c r="I6" s="29" t="s">
        <v>8</v>
      </c>
      <c r="J6" s="29" t="s">
        <v>9</v>
      </c>
      <c r="K6" s="29" t="s">
        <v>10</v>
      </c>
      <c r="L6" s="29" t="s">
        <v>11</v>
      </c>
      <c r="M6" s="29" t="s">
        <v>12</v>
      </c>
      <c r="N6" s="29" t="s">
        <v>13</v>
      </c>
      <c r="O6" s="29" t="s">
        <v>14</v>
      </c>
      <c r="P6" s="30"/>
    </row>
    <row r="7" spans="1:16" s="24" customFormat="1" x14ac:dyDescent="0.3">
      <c r="A7" s="223" t="s">
        <v>134</v>
      </c>
      <c r="B7" s="187" t="s">
        <v>15</v>
      </c>
      <c r="C7" s="1" t="s">
        <v>16</v>
      </c>
      <c r="D7" s="32">
        <f>+[2]PIGOO!B65</f>
        <v>336661</v>
      </c>
      <c r="E7" s="32">
        <f>+[2]PIGOO!C65</f>
        <v>320343</v>
      </c>
      <c r="F7" s="32">
        <f>+[2]PIGOO!D65</f>
        <v>401536</v>
      </c>
      <c r="G7" s="32">
        <f>+[2]PIGOO!E65</f>
        <v>460704</v>
      </c>
      <c r="H7" s="32">
        <f>+[2]PIGOO!F65</f>
        <v>480295</v>
      </c>
      <c r="I7" s="32">
        <f>+[2]PIGOO!G65</f>
        <v>536599</v>
      </c>
      <c r="J7" s="32">
        <v>540886</v>
      </c>
      <c r="K7" s="32">
        <f>+[2]PIGOO!I65</f>
        <v>417399</v>
      </c>
      <c r="L7" s="32">
        <f>+[2]PIGOO!J65</f>
        <v>374196</v>
      </c>
      <c r="M7" s="32">
        <f>+[2]PIGOO!K65</f>
        <v>434707</v>
      </c>
      <c r="N7" s="32">
        <f>+[2]PIGOO!L65</f>
        <v>415314</v>
      </c>
      <c r="O7" s="32">
        <f>+[2]PIGOO!M65</f>
        <v>403903</v>
      </c>
      <c r="P7" s="33">
        <v>1</v>
      </c>
    </row>
    <row r="8" spans="1:16" s="24" customFormat="1" ht="15" thickBot="1" x14ac:dyDescent="0.35">
      <c r="A8" s="224"/>
      <c r="B8" s="183"/>
      <c r="C8" s="2" t="s">
        <v>17</v>
      </c>
      <c r="D8" s="32">
        <v>362847</v>
      </c>
      <c r="E8" s="34">
        <v>329170</v>
      </c>
      <c r="F8" s="34">
        <v>495038</v>
      </c>
      <c r="G8" s="35">
        <v>487559</v>
      </c>
      <c r="H8" s="35">
        <v>601818</v>
      </c>
      <c r="I8" s="35">
        <v>507718</v>
      </c>
      <c r="J8" s="35">
        <v>498980</v>
      </c>
      <c r="K8" s="36">
        <v>611764</v>
      </c>
      <c r="L8" s="34">
        <v>531478</v>
      </c>
      <c r="M8" s="34">
        <v>487338</v>
      </c>
      <c r="N8" s="34">
        <v>432978</v>
      </c>
      <c r="O8" s="34">
        <v>406650</v>
      </c>
      <c r="P8" s="33"/>
    </row>
    <row r="9" spans="1:16" s="24" customFormat="1" x14ac:dyDescent="0.3">
      <c r="B9" s="183"/>
      <c r="C9" s="37" t="s">
        <v>18</v>
      </c>
      <c r="D9" s="38">
        <f>(D7/D8)-1</f>
        <v>-7.2168159031216983E-2</v>
      </c>
      <c r="E9" s="38">
        <f t="shared" ref="E9:J9" si="0">(E7/E8)-1</f>
        <v>-2.6815930977914126E-2</v>
      </c>
      <c r="F9" s="38">
        <f t="shared" si="0"/>
        <v>-0.18887842953470235</v>
      </c>
      <c r="G9" s="38">
        <f t="shared" si="0"/>
        <v>-5.5080513332745329E-2</v>
      </c>
      <c r="H9" s="38">
        <f t="shared" si="0"/>
        <v>-0.20192649605030089</v>
      </c>
      <c r="I9" s="38">
        <f t="shared" si="0"/>
        <v>5.688393950972781E-2</v>
      </c>
      <c r="J9" s="38">
        <f t="shared" si="0"/>
        <v>8.3983325985009349E-2</v>
      </c>
      <c r="K9" s="39">
        <f>(K7/K8)-1</f>
        <v>-0.31771238582198369</v>
      </c>
      <c r="L9" s="38">
        <f t="shared" ref="L9:O9" si="1">(L7/L8)-1</f>
        <v>-0.29593322771591679</v>
      </c>
      <c r="M9" s="38">
        <f t="shared" si="1"/>
        <v>-0.10799691384624222</v>
      </c>
      <c r="N9" s="38">
        <f t="shared" si="1"/>
        <v>-4.0796530077740645E-2</v>
      </c>
      <c r="O9" s="38">
        <f t="shared" si="1"/>
        <v>-6.7551948850362864E-3</v>
      </c>
      <c r="P9" s="33"/>
    </row>
    <row r="10" spans="1:16" s="24" customFormat="1" x14ac:dyDescent="0.3">
      <c r="B10" s="183"/>
      <c r="C10" s="37" t="s">
        <v>19</v>
      </c>
      <c r="D10" s="38">
        <f>(D11/D12)-1</f>
        <v>-7.2168159031216983E-2</v>
      </c>
      <c r="E10" s="38">
        <f t="shared" ref="E10:J10" si="2">(E11/E12)-1</f>
        <v>-5.0595577854301244E-2</v>
      </c>
      <c r="F10" s="38">
        <f t="shared" si="2"/>
        <v>-0.10826372830239539</v>
      </c>
      <c r="G10" s="38">
        <f t="shared" si="2"/>
        <v>-9.2779589803978713E-2</v>
      </c>
      <c r="H10" s="38">
        <f t="shared" si="2"/>
        <v>-0.1216346457965799</v>
      </c>
      <c r="I10" s="38">
        <f t="shared" si="2"/>
        <v>-8.9079970547563891E-2</v>
      </c>
      <c r="J10" s="38">
        <f t="shared" si="2"/>
        <v>-6.2777288745800464E-2</v>
      </c>
      <c r="K10" s="39">
        <f>(K11/K12)-1</f>
        <v>-0.10281948622992054</v>
      </c>
      <c r="L10" s="38">
        <f t="shared" ref="L10:O10" si="3">(L11/L12)-1</f>
        <v>-0.1260068064771781</v>
      </c>
      <c r="M10" s="38">
        <f t="shared" si="3"/>
        <v>-0.12422059909925498</v>
      </c>
      <c r="N10" s="38">
        <f t="shared" si="3"/>
        <v>-0.11746486797060163</v>
      </c>
      <c r="O10" s="38">
        <f t="shared" si="3"/>
        <v>-0.10963982995610544</v>
      </c>
      <c r="P10" s="33"/>
    </row>
    <row r="11" spans="1:16" s="24" customFormat="1" x14ac:dyDescent="0.3">
      <c r="B11" s="183"/>
      <c r="C11" s="37" t="s">
        <v>20</v>
      </c>
      <c r="D11" s="34">
        <f>+D7</f>
        <v>336661</v>
      </c>
      <c r="E11" s="34">
        <f>D11+E7</f>
        <v>657004</v>
      </c>
      <c r="F11" s="34">
        <f>E11+F7</f>
        <v>1058540</v>
      </c>
      <c r="G11" s="34">
        <f t="shared" ref="G11:O12" si="4">F11+G7</f>
        <v>1519244</v>
      </c>
      <c r="H11" s="34">
        <f t="shared" si="4"/>
        <v>1999539</v>
      </c>
      <c r="I11" s="34">
        <f t="shared" si="4"/>
        <v>2536138</v>
      </c>
      <c r="J11" s="34">
        <f t="shared" si="4"/>
        <v>3077024</v>
      </c>
      <c r="K11" s="34">
        <f t="shared" si="4"/>
        <v>3494423</v>
      </c>
      <c r="L11" s="34">
        <f t="shared" si="4"/>
        <v>3868619</v>
      </c>
      <c r="M11" s="34">
        <f t="shared" si="4"/>
        <v>4303326</v>
      </c>
      <c r="N11" s="34">
        <f t="shared" si="4"/>
        <v>4718640</v>
      </c>
      <c r="O11" s="34">
        <f t="shared" si="4"/>
        <v>5122543</v>
      </c>
      <c r="P11" s="33"/>
    </row>
    <row r="12" spans="1:16" s="24" customFormat="1" ht="15" thickBot="1" x14ac:dyDescent="0.35">
      <c r="B12" s="188"/>
      <c r="C12" s="7" t="s">
        <v>21</v>
      </c>
      <c r="D12" s="34">
        <f>+D8</f>
        <v>362847</v>
      </c>
      <c r="E12" s="34">
        <f>D12+E8</f>
        <v>692017</v>
      </c>
      <c r="F12" s="34">
        <f t="shared" ref="F12" si="5">E12+F8</f>
        <v>1187055</v>
      </c>
      <c r="G12" s="34">
        <f t="shared" si="4"/>
        <v>1674614</v>
      </c>
      <c r="H12" s="34">
        <f t="shared" si="4"/>
        <v>2276432</v>
      </c>
      <c r="I12" s="34">
        <f t="shared" si="4"/>
        <v>2784150</v>
      </c>
      <c r="J12" s="34">
        <f t="shared" si="4"/>
        <v>3283130</v>
      </c>
      <c r="K12" s="34">
        <f t="shared" si="4"/>
        <v>3894894</v>
      </c>
      <c r="L12" s="34">
        <f t="shared" si="4"/>
        <v>4426372</v>
      </c>
      <c r="M12" s="34">
        <f t="shared" si="4"/>
        <v>4913710</v>
      </c>
      <c r="N12" s="34">
        <f t="shared" si="4"/>
        <v>5346688</v>
      </c>
      <c r="O12" s="34">
        <f t="shared" si="4"/>
        <v>5753338</v>
      </c>
      <c r="P12" s="33"/>
    </row>
    <row r="13" spans="1:16" s="24" customFormat="1" x14ac:dyDescent="0.3">
      <c r="A13" s="223" t="s">
        <v>134</v>
      </c>
      <c r="B13" s="187" t="s">
        <v>22</v>
      </c>
      <c r="C13" s="2" t="s">
        <v>16</v>
      </c>
      <c r="D13" s="40">
        <f>+[2]PIGOO!B71</f>
        <v>270631</v>
      </c>
      <c r="E13" s="40">
        <f>+[2]PIGOO!C71</f>
        <v>275778</v>
      </c>
      <c r="F13" s="40">
        <v>279129</v>
      </c>
      <c r="G13" s="40">
        <v>319939</v>
      </c>
      <c r="H13" s="40">
        <f>+[2]PIGOO!F71</f>
        <v>311629</v>
      </c>
      <c r="I13" s="40">
        <f>+[2]PIGOO!G71</f>
        <v>338485</v>
      </c>
      <c r="J13" s="40">
        <v>298032</v>
      </c>
      <c r="K13" s="40">
        <v>301064</v>
      </c>
      <c r="L13" s="40">
        <f>+[2]PIGOO!J71</f>
        <v>269816</v>
      </c>
      <c r="M13" s="40">
        <f>+[2]PIGOO!K71</f>
        <v>295958</v>
      </c>
      <c r="N13" s="40">
        <v>298887</v>
      </c>
      <c r="O13" s="40">
        <v>254537</v>
      </c>
      <c r="P13" s="33">
        <v>2</v>
      </c>
    </row>
    <row r="14" spans="1:16" s="24" customFormat="1" ht="15" thickBot="1" x14ac:dyDescent="0.35">
      <c r="A14" s="224"/>
      <c r="B14" s="183"/>
      <c r="C14" s="2" t="s">
        <v>17</v>
      </c>
      <c r="D14" s="32">
        <v>242665</v>
      </c>
      <c r="E14" s="34">
        <v>273806</v>
      </c>
      <c r="F14" s="34">
        <v>270696</v>
      </c>
      <c r="G14" s="34">
        <v>291317</v>
      </c>
      <c r="H14" s="35">
        <v>344022</v>
      </c>
      <c r="I14" s="34">
        <v>343201</v>
      </c>
      <c r="J14" s="34">
        <v>325068</v>
      </c>
      <c r="K14" s="36">
        <v>345563</v>
      </c>
      <c r="L14" s="34">
        <v>337184</v>
      </c>
      <c r="M14" s="34">
        <v>352089</v>
      </c>
      <c r="N14" s="34">
        <v>312366</v>
      </c>
      <c r="O14" s="34">
        <v>277171</v>
      </c>
      <c r="P14" s="33"/>
    </row>
    <row r="15" spans="1:16" s="24" customFormat="1" x14ac:dyDescent="0.3">
      <c r="B15" s="183"/>
      <c r="C15" s="37" t="s">
        <v>18</v>
      </c>
      <c r="D15" s="38">
        <f>(D13/D14)-1</f>
        <v>0.11524529701440267</v>
      </c>
      <c r="E15" s="38">
        <f t="shared" ref="E15:J15" si="6">(E13/E14)-1</f>
        <v>7.2021796454424525E-3</v>
      </c>
      <c r="F15" s="38">
        <f t="shared" si="6"/>
        <v>3.1153027750687068E-2</v>
      </c>
      <c r="G15" s="38">
        <f t="shared" si="6"/>
        <v>9.825035957393502E-2</v>
      </c>
      <c r="H15" s="38">
        <f t="shared" si="6"/>
        <v>-9.4159675834684986E-2</v>
      </c>
      <c r="I15" s="38">
        <f t="shared" si="6"/>
        <v>-1.3741218702742697E-2</v>
      </c>
      <c r="J15" s="38">
        <f t="shared" si="6"/>
        <v>-8.3170290523828849E-2</v>
      </c>
      <c r="K15" s="39">
        <f>(K13/K14)-1</f>
        <v>-0.128772466959715</v>
      </c>
      <c r="L15" s="38">
        <f t="shared" ref="L15:O15" si="7">(L13/L14)-1</f>
        <v>-0.19979595710353992</v>
      </c>
      <c r="M15" s="38">
        <f t="shared" si="7"/>
        <v>-0.15942275958635455</v>
      </c>
      <c r="N15" s="38">
        <f t="shared" si="7"/>
        <v>-4.3151303278845976E-2</v>
      </c>
      <c r="O15" s="38">
        <f t="shared" si="7"/>
        <v>-8.1660779807411266E-2</v>
      </c>
      <c r="P15" s="33"/>
    </row>
    <row r="16" spans="1:16" s="24" customFormat="1" x14ac:dyDescent="0.3">
      <c r="B16" s="183"/>
      <c r="C16" s="37" t="s">
        <v>19</v>
      </c>
      <c r="D16" s="38">
        <f>(D17/D18)-1</f>
        <v>0.11524529701440267</v>
      </c>
      <c r="E16" s="38">
        <f t="shared" ref="E16:J16" si="8">(E17/E18)-1</f>
        <v>5.7966468591653664E-2</v>
      </c>
      <c r="F16" s="38">
        <f t="shared" si="8"/>
        <v>4.8745691829052751E-2</v>
      </c>
      <c r="G16" s="38">
        <f t="shared" si="8"/>
        <v>6.2117750471958777E-2</v>
      </c>
      <c r="H16" s="38">
        <f t="shared" si="8"/>
        <v>2.4323271747184183E-2</v>
      </c>
      <c r="I16" s="38">
        <f t="shared" si="8"/>
        <v>1.6924665304039577E-2</v>
      </c>
      <c r="J16" s="38">
        <f t="shared" si="8"/>
        <v>1.3621743133527264E-3</v>
      </c>
      <c r="K16" s="39">
        <f>(K17/K18)-1</f>
        <v>-1.7095739589498615E-2</v>
      </c>
      <c r="L16" s="38">
        <f t="shared" ref="L16:O16" si="9">(L17/L18)-1</f>
        <v>-3.930706156287922E-2</v>
      </c>
      <c r="M16" s="38">
        <f t="shared" si="9"/>
        <v>-5.2837669178922186E-2</v>
      </c>
      <c r="N16" s="38">
        <f t="shared" si="9"/>
        <v>-5.1957590175850554E-2</v>
      </c>
      <c r="O16" s="38">
        <f t="shared" si="9"/>
        <v>-5.4173615694448785E-2</v>
      </c>
      <c r="P16" s="33"/>
    </row>
    <row r="17" spans="1:16" s="24" customFormat="1" x14ac:dyDescent="0.3">
      <c r="B17" s="183"/>
      <c r="C17" s="37" t="s">
        <v>20</v>
      </c>
      <c r="D17" s="34">
        <f>D13</f>
        <v>270631</v>
      </c>
      <c r="E17" s="34">
        <f>D17+E13</f>
        <v>546409</v>
      </c>
      <c r="F17" s="34">
        <f t="shared" ref="F17:O18" si="10">E17+F13</f>
        <v>825538</v>
      </c>
      <c r="G17" s="34">
        <f t="shared" si="10"/>
        <v>1145477</v>
      </c>
      <c r="H17" s="34">
        <f t="shared" si="10"/>
        <v>1457106</v>
      </c>
      <c r="I17" s="34">
        <f t="shared" si="10"/>
        <v>1795591</v>
      </c>
      <c r="J17" s="34">
        <f t="shared" si="10"/>
        <v>2093623</v>
      </c>
      <c r="K17" s="34">
        <f t="shared" si="10"/>
        <v>2394687</v>
      </c>
      <c r="L17" s="34">
        <f t="shared" si="10"/>
        <v>2664503</v>
      </c>
      <c r="M17" s="34">
        <f t="shared" si="10"/>
        <v>2960461</v>
      </c>
      <c r="N17" s="34">
        <f t="shared" si="10"/>
        <v>3259348</v>
      </c>
      <c r="O17" s="34">
        <f t="shared" si="10"/>
        <v>3513885</v>
      </c>
      <c r="P17" s="33"/>
    </row>
    <row r="18" spans="1:16" s="24" customFormat="1" ht="15" thickBot="1" x14ac:dyDescent="0.35">
      <c r="B18" s="188"/>
      <c r="C18" s="7" t="s">
        <v>21</v>
      </c>
      <c r="D18" s="34">
        <f>D14</f>
        <v>242665</v>
      </c>
      <c r="E18" s="34">
        <f>D18+E14</f>
        <v>516471</v>
      </c>
      <c r="F18" s="34">
        <f t="shared" si="10"/>
        <v>787167</v>
      </c>
      <c r="G18" s="34">
        <f t="shared" si="10"/>
        <v>1078484</v>
      </c>
      <c r="H18" s="34">
        <f t="shared" si="10"/>
        <v>1422506</v>
      </c>
      <c r="I18" s="34">
        <f t="shared" si="10"/>
        <v>1765707</v>
      </c>
      <c r="J18" s="34">
        <f t="shared" si="10"/>
        <v>2090775</v>
      </c>
      <c r="K18" s="34">
        <f t="shared" si="10"/>
        <v>2436338</v>
      </c>
      <c r="L18" s="34">
        <f t="shared" si="10"/>
        <v>2773522</v>
      </c>
      <c r="M18" s="34">
        <f t="shared" si="10"/>
        <v>3125611</v>
      </c>
      <c r="N18" s="34">
        <f t="shared" si="10"/>
        <v>3437977</v>
      </c>
      <c r="O18" s="34">
        <f t="shared" si="10"/>
        <v>3715148</v>
      </c>
      <c r="P18" s="33"/>
    </row>
    <row r="19" spans="1:16" s="24" customFormat="1" ht="15" customHeight="1" x14ac:dyDescent="0.3">
      <c r="A19" s="223" t="s">
        <v>134</v>
      </c>
      <c r="B19" s="187" t="s">
        <v>23</v>
      </c>
      <c r="C19" s="2" t="s">
        <v>16</v>
      </c>
      <c r="D19" s="40">
        <v>15543</v>
      </c>
      <c r="E19" s="40">
        <v>14706</v>
      </c>
      <c r="F19" s="40">
        <v>16082</v>
      </c>
      <c r="G19" s="40">
        <v>17663</v>
      </c>
      <c r="H19" s="40">
        <f>+[2]PIGOO!F75+[2]PIGOO!F76</f>
        <v>25810</v>
      </c>
      <c r="I19" s="40">
        <f>+[2]PIGOO!G75+[2]PIGOO!G76</f>
        <v>30036</v>
      </c>
      <c r="J19" s="40">
        <v>18312</v>
      </c>
      <c r="K19" s="40">
        <v>18940</v>
      </c>
      <c r="L19" s="40">
        <v>17511</v>
      </c>
      <c r="M19" s="40">
        <v>20402</v>
      </c>
      <c r="N19" s="40">
        <v>18737</v>
      </c>
      <c r="O19" s="40">
        <v>14245</v>
      </c>
      <c r="P19" s="33">
        <v>22</v>
      </c>
    </row>
    <row r="20" spans="1:16" s="24" customFormat="1" ht="15" thickBot="1" x14ac:dyDescent="0.35">
      <c r="A20" s="224"/>
      <c r="B20" s="183"/>
      <c r="C20" s="2" t="s">
        <v>17</v>
      </c>
      <c r="D20" s="32">
        <v>15474</v>
      </c>
      <c r="E20" s="34">
        <v>19136</v>
      </c>
      <c r="F20" s="34">
        <v>20224</v>
      </c>
      <c r="G20" s="34">
        <v>28605</v>
      </c>
      <c r="H20" s="35">
        <v>30193</v>
      </c>
      <c r="I20" s="34">
        <v>30060</v>
      </c>
      <c r="J20" s="34">
        <v>10361</v>
      </c>
      <c r="K20" s="36">
        <v>21046</v>
      </c>
      <c r="L20" s="34">
        <v>29449</v>
      </c>
      <c r="M20" s="34">
        <v>17440</v>
      </c>
      <c r="N20" s="34">
        <v>23008</v>
      </c>
      <c r="O20" s="34">
        <v>21713</v>
      </c>
      <c r="P20" s="33"/>
    </row>
    <row r="21" spans="1:16" s="24" customFormat="1" x14ac:dyDescent="0.3">
      <c r="B21" s="183"/>
      <c r="C21" s="37" t="s">
        <v>18</v>
      </c>
      <c r="D21" s="38">
        <f>(D19/D20)-1</f>
        <v>4.4590926715781798E-3</v>
      </c>
      <c r="E21" s="38">
        <f t="shared" ref="E21:J21" si="11">(E19/E20)-1</f>
        <v>-0.23150083612040129</v>
      </c>
      <c r="F21" s="38">
        <f t="shared" si="11"/>
        <v>-0.204806170886076</v>
      </c>
      <c r="G21" s="38">
        <f t="shared" si="11"/>
        <v>-0.38252053836741828</v>
      </c>
      <c r="H21" s="38">
        <f t="shared" si="11"/>
        <v>-0.14516609810220915</v>
      </c>
      <c r="I21" s="38">
        <f t="shared" si="11"/>
        <v>-7.9840319361279555E-4</v>
      </c>
      <c r="J21" s="38">
        <f t="shared" si="11"/>
        <v>0.76739696940449753</v>
      </c>
      <c r="K21" s="39">
        <f>(K19/K20)-1</f>
        <v>-0.10006652095410051</v>
      </c>
      <c r="L21" s="38">
        <f t="shared" ref="L21:O21" si="12">(L19/L20)-1</f>
        <v>-0.40537879045128866</v>
      </c>
      <c r="M21" s="38">
        <f t="shared" si="12"/>
        <v>0.16983944954128449</v>
      </c>
      <c r="N21" s="38">
        <f t="shared" si="12"/>
        <v>-0.18563108484005564</v>
      </c>
      <c r="O21" s="38">
        <f t="shared" si="12"/>
        <v>-0.34394141758393593</v>
      </c>
      <c r="P21" s="33"/>
    </row>
    <row r="22" spans="1:16" s="24" customFormat="1" x14ac:dyDescent="0.3">
      <c r="B22" s="183"/>
      <c r="C22" s="37" t="s">
        <v>19</v>
      </c>
      <c r="D22" s="38">
        <f>(D23/D24)-1</f>
        <v>4.4590926715781798E-3</v>
      </c>
      <c r="E22" s="38">
        <f t="shared" ref="E22:J22" si="13">(E23/E24)-1</f>
        <v>-0.12600404507367813</v>
      </c>
      <c r="F22" s="38">
        <f t="shared" si="13"/>
        <v>-0.15506802348907611</v>
      </c>
      <c r="G22" s="38">
        <f t="shared" si="13"/>
        <v>-0.23304449957453943</v>
      </c>
      <c r="H22" s="38">
        <f t="shared" si="13"/>
        <v>-0.20969445226696704</v>
      </c>
      <c r="I22" s="38">
        <f t="shared" si="13"/>
        <v>-0.16599393146452135</v>
      </c>
      <c r="J22" s="38">
        <f t="shared" si="13"/>
        <v>-0.10321772377039073</v>
      </c>
      <c r="K22" s="39">
        <f>(K23/K24)-1</f>
        <v>-0.10283896538529635</v>
      </c>
      <c r="L22" s="38">
        <f t="shared" ref="L22:O22" si="14">(L23/L24)-1</f>
        <v>-0.14639595596143695</v>
      </c>
      <c r="M22" s="38">
        <f t="shared" si="14"/>
        <v>-0.12155161540263437</v>
      </c>
      <c r="N22" s="38">
        <f t="shared" si="14"/>
        <v>-0.12756942970497476</v>
      </c>
      <c r="O22" s="38">
        <f t="shared" si="14"/>
        <v>-0.14518445196825003</v>
      </c>
      <c r="P22" s="33"/>
    </row>
    <row r="23" spans="1:16" s="24" customFormat="1" x14ac:dyDescent="0.3">
      <c r="B23" s="183"/>
      <c r="C23" s="37" t="s">
        <v>20</v>
      </c>
      <c r="D23" s="34">
        <f>D19</f>
        <v>15543</v>
      </c>
      <c r="E23" s="34">
        <f>D23+E19</f>
        <v>30249</v>
      </c>
      <c r="F23" s="34">
        <f>E23+F19</f>
        <v>46331</v>
      </c>
      <c r="G23" s="34">
        <f t="shared" ref="G23:J24" si="15">F23+G19</f>
        <v>63994</v>
      </c>
      <c r="H23" s="34">
        <f t="shared" si="15"/>
        <v>89804</v>
      </c>
      <c r="I23" s="34">
        <f t="shared" si="15"/>
        <v>119840</v>
      </c>
      <c r="J23" s="34">
        <f t="shared" si="15"/>
        <v>138152</v>
      </c>
      <c r="K23" s="34">
        <f>J23+K19</f>
        <v>157092</v>
      </c>
      <c r="L23" s="34">
        <f t="shared" ref="L23:O24" si="16">K23+L19</f>
        <v>174603</v>
      </c>
      <c r="M23" s="34">
        <f t="shared" si="16"/>
        <v>195005</v>
      </c>
      <c r="N23" s="34">
        <f t="shared" si="16"/>
        <v>213742</v>
      </c>
      <c r="O23" s="34">
        <f t="shared" si="16"/>
        <v>227987</v>
      </c>
      <c r="P23" s="33"/>
    </row>
    <row r="24" spans="1:16" s="24" customFormat="1" ht="15" thickBot="1" x14ac:dyDescent="0.35">
      <c r="B24" s="188"/>
      <c r="C24" s="7" t="s">
        <v>21</v>
      </c>
      <c r="D24" s="34">
        <f>D20</f>
        <v>15474</v>
      </c>
      <c r="E24" s="34">
        <f>D24+E20</f>
        <v>34610</v>
      </c>
      <c r="F24" s="34">
        <f t="shared" ref="F24" si="17">E24+F20</f>
        <v>54834</v>
      </c>
      <c r="G24" s="34">
        <f t="shared" si="15"/>
        <v>83439</v>
      </c>
      <c r="H24" s="34">
        <f t="shared" si="15"/>
        <v>113632</v>
      </c>
      <c r="I24" s="34">
        <f t="shared" si="15"/>
        <v>143692</v>
      </c>
      <c r="J24" s="34">
        <f t="shared" si="15"/>
        <v>154053</v>
      </c>
      <c r="K24" s="34">
        <f>J24+K20</f>
        <v>175099</v>
      </c>
      <c r="L24" s="34">
        <f t="shared" si="16"/>
        <v>204548</v>
      </c>
      <c r="M24" s="34">
        <f t="shared" si="16"/>
        <v>221988</v>
      </c>
      <c r="N24" s="34">
        <f t="shared" si="16"/>
        <v>244996</v>
      </c>
      <c r="O24" s="34">
        <f t="shared" si="16"/>
        <v>266709</v>
      </c>
      <c r="P24" s="33"/>
    </row>
    <row r="25" spans="1:16" s="24" customFormat="1" ht="15" customHeight="1" x14ac:dyDescent="0.3">
      <c r="A25" s="223" t="s">
        <v>134</v>
      </c>
      <c r="B25" s="187" t="s">
        <v>24</v>
      </c>
      <c r="C25" s="2" t="s">
        <v>16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33"/>
    </row>
    <row r="26" spans="1:16" s="24" customFormat="1" ht="15" thickBot="1" x14ac:dyDescent="0.35">
      <c r="A26" s="224"/>
      <c r="B26" s="183"/>
      <c r="C26" s="2" t="s">
        <v>17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3"/>
    </row>
    <row r="27" spans="1:16" s="24" customFormat="1" x14ac:dyDescent="0.3">
      <c r="B27" s="183"/>
      <c r="C27" s="37" t="s">
        <v>18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3"/>
    </row>
    <row r="28" spans="1:16" s="24" customFormat="1" x14ac:dyDescent="0.3">
      <c r="B28" s="183"/>
      <c r="C28" s="37" t="s">
        <v>19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3"/>
    </row>
    <row r="29" spans="1:16" s="24" customFormat="1" x14ac:dyDescent="0.3">
      <c r="B29" s="183"/>
      <c r="C29" s="37" t="s">
        <v>20</v>
      </c>
      <c r="D29" s="34">
        <f>D25</f>
        <v>0</v>
      </c>
      <c r="E29" s="34">
        <f>D29+E25</f>
        <v>0</v>
      </c>
      <c r="F29" s="34">
        <f>E29+F25</f>
        <v>0</v>
      </c>
      <c r="G29" s="34">
        <f t="shared" ref="G29:J30" si="18">F29+G25</f>
        <v>0</v>
      </c>
      <c r="H29" s="34">
        <f t="shared" si="18"/>
        <v>0</v>
      </c>
      <c r="I29" s="34">
        <f t="shared" si="18"/>
        <v>0</v>
      </c>
      <c r="J29" s="34">
        <f t="shared" si="18"/>
        <v>0</v>
      </c>
      <c r="K29" s="34">
        <f>J29+K25</f>
        <v>0</v>
      </c>
      <c r="L29" s="34">
        <f t="shared" ref="L29:O30" si="19">K29+L25</f>
        <v>0</v>
      </c>
      <c r="M29" s="34">
        <f t="shared" si="19"/>
        <v>0</v>
      </c>
      <c r="N29" s="34">
        <f t="shared" si="19"/>
        <v>0</v>
      </c>
      <c r="O29" s="34">
        <f t="shared" si="19"/>
        <v>0</v>
      </c>
      <c r="P29" s="33"/>
    </row>
    <row r="30" spans="1:16" s="24" customFormat="1" ht="15" thickBot="1" x14ac:dyDescent="0.35">
      <c r="B30" s="188"/>
      <c r="C30" s="7" t="s">
        <v>21</v>
      </c>
      <c r="D30" s="34">
        <f>D26</f>
        <v>0</v>
      </c>
      <c r="E30" s="34">
        <f>D30+E26</f>
        <v>0</v>
      </c>
      <c r="F30" s="34">
        <f t="shared" ref="F30:I30" si="20">E30+F26</f>
        <v>0</v>
      </c>
      <c r="G30" s="34">
        <f t="shared" si="20"/>
        <v>0</v>
      </c>
      <c r="H30" s="34">
        <f t="shared" si="20"/>
        <v>0</v>
      </c>
      <c r="I30" s="34">
        <f t="shared" si="20"/>
        <v>0</v>
      </c>
      <c r="J30" s="34">
        <f t="shared" si="18"/>
        <v>0</v>
      </c>
      <c r="K30" s="34">
        <f>J30+K26</f>
        <v>0</v>
      </c>
      <c r="L30" s="34">
        <f t="shared" si="19"/>
        <v>0</v>
      </c>
      <c r="M30" s="34">
        <f t="shared" si="19"/>
        <v>0</v>
      </c>
      <c r="N30" s="34">
        <f t="shared" si="19"/>
        <v>0</v>
      </c>
      <c r="O30" s="34">
        <f t="shared" si="19"/>
        <v>0</v>
      </c>
      <c r="P30" s="33"/>
    </row>
    <row r="31" spans="1:16" s="24" customFormat="1" ht="15.6" x14ac:dyDescent="0.3">
      <c r="A31" s="42"/>
      <c r="B31" s="225" t="s">
        <v>25</v>
      </c>
      <c r="C31" s="3" t="s">
        <v>26</v>
      </c>
      <c r="D31" s="43">
        <f>(D13+D25)/D7</f>
        <v>0.80386798589679231</v>
      </c>
      <c r="E31" s="43">
        <f t="shared" ref="E31:O31" si="21">(E13+E25)/E7</f>
        <v>0.86088349050861113</v>
      </c>
      <c r="F31" s="43">
        <f t="shared" si="21"/>
        <v>0.69515311204972907</v>
      </c>
      <c r="G31" s="43">
        <f t="shared" si="21"/>
        <v>0.69445674446065153</v>
      </c>
      <c r="H31" s="43">
        <f t="shared" si="21"/>
        <v>0.64882832425904913</v>
      </c>
      <c r="I31" s="43">
        <f t="shared" si="21"/>
        <v>0.63079692656900221</v>
      </c>
      <c r="J31" s="43">
        <f t="shared" si="21"/>
        <v>0.55100705139345441</v>
      </c>
      <c r="K31" s="43">
        <f t="shared" si="21"/>
        <v>0.72128586795847616</v>
      </c>
      <c r="L31" s="43">
        <f t="shared" si="21"/>
        <v>0.72105527584474449</v>
      </c>
      <c r="M31" s="43">
        <f t="shared" si="21"/>
        <v>0.68082179491013484</v>
      </c>
      <c r="N31" s="43">
        <f t="shared" si="21"/>
        <v>0.71966512084832202</v>
      </c>
      <c r="O31" s="43">
        <f t="shared" si="21"/>
        <v>0.63019338801642966</v>
      </c>
      <c r="P31" s="33"/>
    </row>
    <row r="32" spans="1:16" s="24" customFormat="1" ht="15.6" x14ac:dyDescent="0.3">
      <c r="A32" s="44"/>
      <c r="B32" s="226"/>
      <c r="C32" s="3" t="s">
        <v>27</v>
      </c>
      <c r="D32" s="45">
        <f>(D17+D29)/D11</f>
        <v>0.80386798589679231</v>
      </c>
      <c r="E32" s="45">
        <f t="shared" ref="E32:O33" si="22">(E17+E29)/E11</f>
        <v>0.83166769152090403</v>
      </c>
      <c r="F32" s="45">
        <f t="shared" si="22"/>
        <v>0.77988361327866684</v>
      </c>
      <c r="G32" s="45">
        <f t="shared" si="22"/>
        <v>0.75397829446751152</v>
      </c>
      <c r="H32" s="45">
        <f t="shared" si="22"/>
        <v>0.72872097018362736</v>
      </c>
      <c r="I32" s="45">
        <f t="shared" si="22"/>
        <v>0.70800208821444255</v>
      </c>
      <c r="J32" s="45">
        <f t="shared" si="22"/>
        <v>0.6804051577108271</v>
      </c>
      <c r="K32" s="45">
        <f t="shared" si="22"/>
        <v>0.68528824358127216</v>
      </c>
      <c r="L32" s="45">
        <f t="shared" si="22"/>
        <v>0.68874784516128362</v>
      </c>
      <c r="M32" s="45">
        <f t="shared" si="22"/>
        <v>0.68794718317877845</v>
      </c>
      <c r="N32" s="45">
        <f t="shared" si="22"/>
        <v>0.69073885695878479</v>
      </c>
      <c r="O32" s="45">
        <f t="shared" si="22"/>
        <v>0.68596495920092815</v>
      </c>
      <c r="P32" s="33"/>
    </row>
    <row r="33" spans="1:16" s="24" customFormat="1" ht="16.2" thickBot="1" x14ac:dyDescent="0.35">
      <c r="A33" s="46"/>
      <c r="B33" s="227"/>
      <c r="C33" s="8" t="s">
        <v>27</v>
      </c>
      <c r="D33" s="47">
        <f>(D18+D30)/D12</f>
        <v>0.66878050528184052</v>
      </c>
      <c r="E33" s="47">
        <f>(E17+E29)/E11</f>
        <v>0.83166769152090403</v>
      </c>
      <c r="F33" s="47">
        <f t="shared" ref="F33:J33" si="23">(F17+F29)/F11</f>
        <v>0.77988361327866684</v>
      </c>
      <c r="G33" s="47">
        <f t="shared" si="23"/>
        <v>0.75397829446751152</v>
      </c>
      <c r="H33" s="47">
        <f t="shared" si="23"/>
        <v>0.72872097018362736</v>
      </c>
      <c r="I33" s="47">
        <f t="shared" si="23"/>
        <v>0.70800208821444255</v>
      </c>
      <c r="J33" s="47">
        <f t="shared" si="23"/>
        <v>0.6804051577108271</v>
      </c>
      <c r="K33" s="47">
        <f t="shared" si="22"/>
        <v>0.6255210026254886</v>
      </c>
      <c r="L33" s="47">
        <f t="shared" si="22"/>
        <v>0.62659035435792565</v>
      </c>
      <c r="M33" s="47">
        <f t="shared" si="22"/>
        <v>0.63610001404234273</v>
      </c>
      <c r="N33" s="47">
        <f t="shared" si="22"/>
        <v>0.64301058898518115</v>
      </c>
      <c r="O33" s="47">
        <f t="shared" si="22"/>
        <v>0.64573783080361347</v>
      </c>
      <c r="P33" s="33"/>
    </row>
    <row r="34" spans="1:16" s="24" customFormat="1" ht="15.75" customHeight="1" x14ac:dyDescent="0.3">
      <c r="A34" s="223" t="s">
        <v>134</v>
      </c>
      <c r="B34" s="187" t="s">
        <v>28</v>
      </c>
      <c r="C34" s="9" t="s">
        <v>16</v>
      </c>
      <c r="D34" s="40">
        <f>+[2]PIGOO!B80</f>
        <v>156876</v>
      </c>
      <c r="E34" s="40">
        <v>155773</v>
      </c>
      <c r="F34" s="40">
        <v>159363</v>
      </c>
      <c r="G34" s="40">
        <v>163277</v>
      </c>
      <c r="H34" s="40">
        <f>+[2]PIGOO!F80</f>
        <v>177887</v>
      </c>
      <c r="I34" s="40">
        <f>+[2]PIGOO!G80</f>
        <v>165460</v>
      </c>
      <c r="J34" s="40">
        <v>162149</v>
      </c>
      <c r="K34" s="40">
        <v>149405</v>
      </c>
      <c r="L34" s="40">
        <v>139529</v>
      </c>
      <c r="M34" s="40">
        <v>144187</v>
      </c>
      <c r="N34" s="40">
        <v>155480</v>
      </c>
      <c r="O34" s="40">
        <v>138365</v>
      </c>
      <c r="P34" s="33">
        <v>3</v>
      </c>
    </row>
    <row r="35" spans="1:16" s="24" customFormat="1" ht="15" thickBot="1" x14ac:dyDescent="0.35">
      <c r="A35" s="224"/>
      <c r="B35" s="183"/>
      <c r="C35" s="48" t="s">
        <v>17</v>
      </c>
      <c r="D35" s="49">
        <v>169183</v>
      </c>
      <c r="E35" s="50">
        <v>155523</v>
      </c>
      <c r="F35" s="50">
        <v>158481</v>
      </c>
      <c r="G35" s="50">
        <v>131975</v>
      </c>
      <c r="H35" s="50">
        <v>180575</v>
      </c>
      <c r="I35" s="50">
        <v>172936</v>
      </c>
      <c r="J35" s="50">
        <v>180264</v>
      </c>
      <c r="K35" s="50">
        <v>177727</v>
      </c>
      <c r="L35" s="50">
        <v>159335</v>
      </c>
      <c r="M35" s="50">
        <v>160972</v>
      </c>
      <c r="N35" s="50">
        <v>162573</v>
      </c>
      <c r="O35" s="49">
        <v>149024</v>
      </c>
      <c r="P35" s="33"/>
    </row>
    <row r="36" spans="1:16" s="24" customFormat="1" x14ac:dyDescent="0.3">
      <c r="B36" s="183"/>
      <c r="C36" s="48" t="s">
        <v>18</v>
      </c>
      <c r="D36" s="44">
        <f>(D34/D35)-1</f>
        <v>-7.2743715385115482E-2</v>
      </c>
      <c r="E36" s="44">
        <f t="shared" ref="E36:O36" si="24">(E34/E35)-1</f>
        <v>1.60747927959215E-3</v>
      </c>
      <c r="F36" s="44">
        <f t="shared" si="24"/>
        <v>5.5653359077745268E-3</v>
      </c>
      <c r="G36" s="44">
        <f t="shared" si="24"/>
        <v>0.23718128433415409</v>
      </c>
      <c r="H36" s="44">
        <f t="shared" si="24"/>
        <v>-1.4885781531219666E-2</v>
      </c>
      <c r="I36" s="44">
        <f t="shared" si="24"/>
        <v>-4.3229865383725752E-2</v>
      </c>
      <c r="J36" s="44">
        <f t="shared" si="24"/>
        <v>-0.10049150135357032</v>
      </c>
      <c r="K36" s="44">
        <f t="shared" si="24"/>
        <v>-0.15935676627636763</v>
      </c>
      <c r="L36" s="44">
        <f t="shared" si="24"/>
        <v>-0.12430413907804316</v>
      </c>
      <c r="M36" s="44">
        <f t="shared" si="24"/>
        <v>-0.10427279278383816</v>
      </c>
      <c r="N36" s="44">
        <f t="shared" si="24"/>
        <v>-4.3629630996536939E-2</v>
      </c>
      <c r="O36" s="44">
        <f t="shared" si="24"/>
        <v>-7.1525391883186629E-2</v>
      </c>
      <c r="P36" s="33"/>
    </row>
    <row r="37" spans="1:16" s="24" customFormat="1" ht="15" thickBot="1" x14ac:dyDescent="0.35">
      <c r="B37" s="183"/>
      <c r="C37" s="48" t="s">
        <v>19</v>
      </c>
      <c r="D37" s="51">
        <f>(D38/D39)-1</f>
        <v>-7.2743715385115482E-2</v>
      </c>
      <c r="E37" s="51">
        <f t="shared" ref="E37:O37" si="25">(E38/E39)-1</f>
        <v>-3.7132051763749341E-2</v>
      </c>
      <c r="F37" s="51">
        <f t="shared" si="25"/>
        <v>-2.3127691763230374E-2</v>
      </c>
      <c r="G37" s="51">
        <f t="shared" si="25"/>
        <v>3.2718210812761495E-2</v>
      </c>
      <c r="H37" s="51">
        <f t="shared" si="25"/>
        <v>2.1915532393240511E-2</v>
      </c>
      <c r="I37" s="51">
        <f t="shared" si="25"/>
        <v>1.0285204604649767E-2</v>
      </c>
      <c r="J37" s="51">
        <f t="shared" si="25"/>
        <v>-7.0952541349090792E-3</v>
      </c>
      <c r="K37" s="51">
        <f t="shared" si="25"/>
        <v>-2.7493020086472586E-2</v>
      </c>
      <c r="L37" s="51">
        <f t="shared" si="25"/>
        <v>-3.7873511354987399E-2</v>
      </c>
      <c r="M37" s="51">
        <f t="shared" si="25"/>
        <v>-4.4363258369455205E-2</v>
      </c>
      <c r="N37" s="51">
        <f t="shared" si="25"/>
        <v>-4.429734784011885E-2</v>
      </c>
      <c r="O37" s="51">
        <f t="shared" si="25"/>
        <v>-4.6369081900653919E-2</v>
      </c>
      <c r="P37" s="33"/>
    </row>
    <row r="38" spans="1:16" s="24" customFormat="1" x14ac:dyDescent="0.3">
      <c r="B38" s="183"/>
      <c r="C38" s="48" t="s">
        <v>20</v>
      </c>
      <c r="D38" s="40">
        <f>+D34</f>
        <v>156876</v>
      </c>
      <c r="E38" s="40">
        <f>+D38+E34</f>
        <v>312649</v>
      </c>
      <c r="F38" s="40">
        <f t="shared" ref="F38:O39" si="26">+E38+F34</f>
        <v>472012</v>
      </c>
      <c r="G38" s="40">
        <f t="shared" si="26"/>
        <v>635289</v>
      </c>
      <c r="H38" s="40">
        <f t="shared" si="26"/>
        <v>813176</v>
      </c>
      <c r="I38" s="40">
        <f t="shared" si="26"/>
        <v>978636</v>
      </c>
      <c r="J38" s="40">
        <f t="shared" si="26"/>
        <v>1140785</v>
      </c>
      <c r="K38" s="40">
        <f t="shared" si="26"/>
        <v>1290190</v>
      </c>
      <c r="L38" s="40">
        <f t="shared" si="26"/>
        <v>1429719</v>
      </c>
      <c r="M38" s="40">
        <f t="shared" si="26"/>
        <v>1573906</v>
      </c>
      <c r="N38" s="40">
        <f t="shared" si="26"/>
        <v>1729386</v>
      </c>
      <c r="O38" s="40">
        <f t="shared" si="26"/>
        <v>1867751</v>
      </c>
      <c r="P38" s="33"/>
    </row>
    <row r="39" spans="1:16" s="24" customFormat="1" ht="15" thickBot="1" x14ac:dyDescent="0.35">
      <c r="B39" s="183"/>
      <c r="C39" s="48" t="s">
        <v>21</v>
      </c>
      <c r="D39" s="49">
        <f>+D35</f>
        <v>169183</v>
      </c>
      <c r="E39" s="50">
        <f>+D39+E35</f>
        <v>324706</v>
      </c>
      <c r="F39" s="50">
        <f t="shared" si="26"/>
        <v>483187</v>
      </c>
      <c r="G39" s="49">
        <f t="shared" si="26"/>
        <v>615162</v>
      </c>
      <c r="H39" s="50">
        <f t="shared" si="26"/>
        <v>795737</v>
      </c>
      <c r="I39" s="50">
        <f t="shared" si="26"/>
        <v>968673</v>
      </c>
      <c r="J39" s="49">
        <f t="shared" si="26"/>
        <v>1148937</v>
      </c>
      <c r="K39" s="50">
        <f t="shared" si="26"/>
        <v>1326664</v>
      </c>
      <c r="L39" s="50">
        <f t="shared" si="26"/>
        <v>1485999</v>
      </c>
      <c r="M39" s="49">
        <f t="shared" si="26"/>
        <v>1646971</v>
      </c>
      <c r="N39" s="50">
        <f t="shared" si="26"/>
        <v>1809544</v>
      </c>
      <c r="O39" s="50">
        <f t="shared" si="26"/>
        <v>1958568</v>
      </c>
      <c r="P39" s="33"/>
    </row>
    <row r="40" spans="1:16" s="24" customFormat="1" ht="15" customHeight="1" x14ac:dyDescent="0.3">
      <c r="B40" s="187" t="s">
        <v>29</v>
      </c>
      <c r="C40" s="9" t="s">
        <v>16</v>
      </c>
      <c r="D40" s="52">
        <f>+[2]PIGOO!B81</f>
        <v>20224</v>
      </c>
      <c r="E40" s="52">
        <f>+[2]PIGOO!C81</f>
        <v>25276</v>
      </c>
      <c r="F40" s="52">
        <v>20081</v>
      </c>
      <c r="G40" s="52">
        <v>17073</v>
      </c>
      <c r="H40" s="52">
        <f>+[2]PIGOO!F81</f>
        <v>28468</v>
      </c>
      <c r="I40" s="52">
        <f>+[2]PIGOO!G81</f>
        <v>22665</v>
      </c>
      <c r="J40" s="52">
        <v>20390</v>
      </c>
      <c r="K40" s="52">
        <v>22675</v>
      </c>
      <c r="L40" s="52">
        <v>24401</v>
      </c>
      <c r="M40" s="52">
        <v>27843</v>
      </c>
      <c r="N40" s="52">
        <v>29965</v>
      </c>
      <c r="O40" s="52">
        <v>34749</v>
      </c>
      <c r="P40" s="33">
        <v>4</v>
      </c>
    </row>
    <row r="41" spans="1:16" s="24" customFormat="1" x14ac:dyDescent="0.3">
      <c r="B41" s="183"/>
      <c r="C41" s="48" t="s">
        <v>17</v>
      </c>
      <c r="D41" s="53">
        <v>36931</v>
      </c>
      <c r="E41" s="48">
        <v>33707</v>
      </c>
      <c r="F41" s="48">
        <v>27676</v>
      </c>
      <c r="G41" s="48">
        <v>19737</v>
      </c>
      <c r="H41" s="48">
        <v>18609</v>
      </c>
      <c r="I41" s="48">
        <v>21414</v>
      </c>
      <c r="J41" s="48">
        <v>24331</v>
      </c>
      <c r="K41" s="48">
        <v>22288</v>
      </c>
      <c r="L41" s="48">
        <v>23453</v>
      </c>
      <c r="M41" s="48">
        <v>19510</v>
      </c>
      <c r="N41" s="48">
        <v>13465</v>
      </c>
      <c r="O41" s="53">
        <v>27521</v>
      </c>
      <c r="P41" s="33"/>
    </row>
    <row r="42" spans="1:16" s="24" customFormat="1" x14ac:dyDescent="0.3">
      <c r="B42" s="183"/>
      <c r="C42" s="48" t="s">
        <v>18</v>
      </c>
      <c r="D42" s="44">
        <f>(D40/D41)-1</f>
        <v>-0.4523841758955891</v>
      </c>
      <c r="E42" s="44">
        <f t="shared" ref="E42:O42" si="27">(E40/E41)-1</f>
        <v>-0.25012608656955526</v>
      </c>
      <c r="F42" s="44">
        <f t="shared" si="27"/>
        <v>-0.27442549501373026</v>
      </c>
      <c r="G42" s="44">
        <f t="shared" si="27"/>
        <v>-0.13497492020063839</v>
      </c>
      <c r="H42" s="44">
        <f t="shared" si="27"/>
        <v>0.52979740985544632</v>
      </c>
      <c r="I42" s="44">
        <f t="shared" si="27"/>
        <v>5.8419725413280998E-2</v>
      </c>
      <c r="J42" s="44">
        <f t="shared" si="27"/>
        <v>-0.16197443590481275</v>
      </c>
      <c r="K42" s="44">
        <f t="shared" si="27"/>
        <v>1.7363603732950539E-2</v>
      </c>
      <c r="L42" s="44">
        <f t="shared" si="27"/>
        <v>4.0421268068050908E-2</v>
      </c>
      <c r="M42" s="44">
        <f t="shared" si="27"/>
        <v>0.42711430035879028</v>
      </c>
      <c r="N42" s="44">
        <f t="shared" si="27"/>
        <v>1.2253991830672111</v>
      </c>
      <c r="O42" s="44">
        <f t="shared" si="27"/>
        <v>0.26263580538497866</v>
      </c>
      <c r="P42" s="33"/>
    </row>
    <row r="43" spans="1:16" s="24" customFormat="1" x14ac:dyDescent="0.3">
      <c r="B43" s="183"/>
      <c r="C43" s="48" t="s">
        <v>19</v>
      </c>
      <c r="D43" s="51">
        <f>(D44/D45)-1</f>
        <v>-0.4523841758955891</v>
      </c>
      <c r="E43" s="51">
        <f t="shared" ref="E43:O43" si="28">(E44/E45)-1</f>
        <v>-0.35587077776833997</v>
      </c>
      <c r="F43" s="51">
        <f t="shared" si="28"/>
        <v>-0.33294342616514438</v>
      </c>
      <c r="G43" s="51">
        <f t="shared" si="28"/>
        <v>-0.29984498225343281</v>
      </c>
      <c r="H43" s="51">
        <f t="shared" si="28"/>
        <v>-0.18687253036733498</v>
      </c>
      <c r="I43" s="51">
        <f t="shared" si="28"/>
        <v>-0.15364323038576866</v>
      </c>
      <c r="J43" s="51">
        <f t="shared" si="28"/>
        <v>-0.15475452975521509</v>
      </c>
      <c r="K43" s="51">
        <f t="shared" si="28"/>
        <v>-0.13601344452423869</v>
      </c>
      <c r="L43" s="51">
        <f t="shared" si="28"/>
        <v>-0.11787627221165398</v>
      </c>
      <c r="M43" s="51">
        <f t="shared" si="28"/>
        <v>-7.4942662402687654E-2</v>
      </c>
      <c r="N43" s="51">
        <f t="shared" si="28"/>
        <v>-7.8890629248509203E-3</v>
      </c>
      <c r="O43" s="51">
        <f t="shared" si="28"/>
        <v>1.7904532257952743E-2</v>
      </c>
      <c r="P43" s="33"/>
    </row>
    <row r="44" spans="1:16" s="24" customFormat="1" x14ac:dyDescent="0.3">
      <c r="B44" s="183"/>
      <c r="C44" s="48" t="s">
        <v>20</v>
      </c>
      <c r="D44" s="54">
        <f>+D40</f>
        <v>20224</v>
      </c>
      <c r="E44" s="55">
        <f>+D44+E40</f>
        <v>45500</v>
      </c>
      <c r="F44" s="55">
        <f t="shared" ref="F44:O45" si="29">+E44+F40</f>
        <v>65581</v>
      </c>
      <c r="G44" s="55">
        <f t="shared" si="29"/>
        <v>82654</v>
      </c>
      <c r="H44" s="55">
        <f t="shared" si="29"/>
        <v>111122</v>
      </c>
      <c r="I44" s="55">
        <f t="shared" si="29"/>
        <v>133787</v>
      </c>
      <c r="J44" s="55">
        <f t="shared" si="29"/>
        <v>154177</v>
      </c>
      <c r="K44" s="55">
        <f t="shared" si="29"/>
        <v>176852</v>
      </c>
      <c r="L44" s="55">
        <f t="shared" si="29"/>
        <v>201253</v>
      </c>
      <c r="M44" s="55">
        <f t="shared" si="29"/>
        <v>229096</v>
      </c>
      <c r="N44" s="55">
        <f t="shared" si="29"/>
        <v>259061</v>
      </c>
      <c r="O44" s="54">
        <f t="shared" si="29"/>
        <v>293810</v>
      </c>
      <c r="P44" s="33"/>
    </row>
    <row r="45" spans="1:16" s="24" customFormat="1" ht="15" thickBot="1" x14ac:dyDescent="0.35">
      <c r="B45" s="183"/>
      <c r="C45" s="48" t="s">
        <v>21</v>
      </c>
      <c r="D45" s="56">
        <f>+D41</f>
        <v>36931</v>
      </c>
      <c r="E45" s="55">
        <f>+D45+E41</f>
        <v>70638</v>
      </c>
      <c r="F45" s="55">
        <f t="shared" si="29"/>
        <v>98314</v>
      </c>
      <c r="G45" s="55">
        <f t="shared" si="29"/>
        <v>118051</v>
      </c>
      <c r="H45" s="55">
        <f t="shared" si="29"/>
        <v>136660</v>
      </c>
      <c r="I45" s="55">
        <f t="shared" si="29"/>
        <v>158074</v>
      </c>
      <c r="J45" s="55">
        <f t="shared" si="29"/>
        <v>182405</v>
      </c>
      <c r="K45" s="55">
        <f t="shared" si="29"/>
        <v>204693</v>
      </c>
      <c r="L45" s="55">
        <f t="shared" si="29"/>
        <v>228146</v>
      </c>
      <c r="M45" s="55">
        <f t="shared" si="29"/>
        <v>247656</v>
      </c>
      <c r="N45" s="55">
        <f t="shared" si="29"/>
        <v>261121</v>
      </c>
      <c r="O45" s="56">
        <f t="shared" si="29"/>
        <v>288642</v>
      </c>
      <c r="P45" s="33"/>
    </row>
    <row r="46" spans="1:16" s="24" customFormat="1" x14ac:dyDescent="0.3">
      <c r="A46" s="223" t="s">
        <v>134</v>
      </c>
      <c r="B46" s="187" t="s">
        <v>30</v>
      </c>
      <c r="C46" s="9" t="s">
        <v>16</v>
      </c>
      <c r="D46" s="9">
        <v>15543</v>
      </c>
      <c r="E46" s="9">
        <v>0</v>
      </c>
      <c r="F46" s="9">
        <v>0</v>
      </c>
      <c r="G46" s="9"/>
      <c r="H46" s="9"/>
      <c r="I46" s="9"/>
      <c r="J46" s="9"/>
      <c r="K46" s="9"/>
      <c r="L46" s="9"/>
      <c r="M46" s="9"/>
      <c r="N46" s="57"/>
      <c r="O46" s="57"/>
      <c r="P46" s="33"/>
    </row>
    <row r="47" spans="1:16" s="24" customFormat="1" ht="15" thickBot="1" x14ac:dyDescent="0.35">
      <c r="A47" s="224"/>
      <c r="B47" s="183"/>
      <c r="C47" s="48" t="s">
        <v>17</v>
      </c>
      <c r="D47" s="48">
        <v>15471</v>
      </c>
      <c r="E47" s="48">
        <v>0</v>
      </c>
      <c r="F47" s="48">
        <v>0</v>
      </c>
      <c r="G47" s="48"/>
      <c r="H47" s="48"/>
      <c r="I47" s="48"/>
      <c r="J47" s="48"/>
      <c r="K47" s="48"/>
      <c r="L47" s="48"/>
      <c r="M47" s="48"/>
      <c r="N47" s="53"/>
      <c r="O47" s="53"/>
      <c r="P47" s="33"/>
    </row>
    <row r="48" spans="1:16" s="24" customFormat="1" x14ac:dyDescent="0.3">
      <c r="B48" s="183"/>
      <c r="C48" s="48" t="s">
        <v>18</v>
      </c>
      <c r="D48" s="44">
        <f>(D46/D47)-1</f>
        <v>4.6538685282140335E-3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33"/>
    </row>
    <row r="49" spans="1:16" s="24" customFormat="1" x14ac:dyDescent="0.3">
      <c r="B49" s="183"/>
      <c r="C49" s="48" t="s">
        <v>19</v>
      </c>
      <c r="D49" s="51">
        <f>(D50/D51)-1</f>
        <v>4.6538685282140335E-3</v>
      </c>
      <c r="E49" s="51">
        <f t="shared" ref="E49:O49" si="30">(E50/E51)-1</f>
        <v>4.6538685282140335E-3</v>
      </c>
      <c r="F49" s="51">
        <f t="shared" si="30"/>
        <v>4.6538685282140335E-3</v>
      </c>
      <c r="G49" s="51">
        <f t="shared" si="30"/>
        <v>4.6538685282140335E-3</v>
      </c>
      <c r="H49" s="51">
        <f t="shared" si="30"/>
        <v>4.6538685282140335E-3</v>
      </c>
      <c r="I49" s="51">
        <f t="shared" si="30"/>
        <v>4.6538685282140335E-3</v>
      </c>
      <c r="J49" s="51">
        <f t="shared" si="30"/>
        <v>4.6538685282140335E-3</v>
      </c>
      <c r="K49" s="51">
        <f t="shared" si="30"/>
        <v>4.6538685282140335E-3</v>
      </c>
      <c r="L49" s="51">
        <f t="shared" si="30"/>
        <v>4.6538685282140335E-3</v>
      </c>
      <c r="M49" s="51">
        <f t="shared" si="30"/>
        <v>4.6538685282140335E-3</v>
      </c>
      <c r="N49" s="51">
        <f t="shared" si="30"/>
        <v>4.6538685282140335E-3</v>
      </c>
      <c r="O49" s="51">
        <f t="shared" si="30"/>
        <v>4.6538685282140335E-3</v>
      </c>
      <c r="P49" s="33"/>
    </row>
    <row r="50" spans="1:16" s="24" customFormat="1" x14ac:dyDescent="0.3">
      <c r="B50" s="183"/>
      <c r="C50" s="48" t="s">
        <v>20</v>
      </c>
      <c r="D50" s="48">
        <f>+D46</f>
        <v>15543</v>
      </c>
      <c r="E50" s="48">
        <f>+D50+E46</f>
        <v>15543</v>
      </c>
      <c r="F50" s="48">
        <f t="shared" ref="F50:O51" si="31">+E50+F46</f>
        <v>15543</v>
      </c>
      <c r="G50" s="48">
        <f t="shared" si="31"/>
        <v>15543</v>
      </c>
      <c r="H50" s="48">
        <f t="shared" si="31"/>
        <v>15543</v>
      </c>
      <c r="I50" s="48">
        <f t="shared" si="31"/>
        <v>15543</v>
      </c>
      <c r="J50" s="48">
        <f t="shared" si="31"/>
        <v>15543</v>
      </c>
      <c r="K50" s="48">
        <f t="shared" si="31"/>
        <v>15543</v>
      </c>
      <c r="L50" s="48">
        <f t="shared" si="31"/>
        <v>15543</v>
      </c>
      <c r="M50" s="48">
        <f t="shared" si="31"/>
        <v>15543</v>
      </c>
      <c r="N50" s="48">
        <f t="shared" si="31"/>
        <v>15543</v>
      </c>
      <c r="O50" s="53">
        <f t="shared" si="31"/>
        <v>15543</v>
      </c>
      <c r="P50" s="33"/>
    </row>
    <row r="51" spans="1:16" s="24" customFormat="1" ht="15" thickBot="1" x14ac:dyDescent="0.35">
      <c r="B51" s="183"/>
      <c r="C51" s="58" t="s">
        <v>21</v>
      </c>
      <c r="D51" s="58">
        <f>+D47</f>
        <v>15471</v>
      </c>
      <c r="E51" s="58">
        <f>+D51+E47</f>
        <v>15471</v>
      </c>
      <c r="F51" s="58">
        <f t="shared" si="31"/>
        <v>15471</v>
      </c>
      <c r="G51" s="58">
        <f t="shared" si="31"/>
        <v>15471</v>
      </c>
      <c r="H51" s="58">
        <f t="shared" si="31"/>
        <v>15471</v>
      </c>
      <c r="I51" s="58">
        <f t="shared" si="31"/>
        <v>15471</v>
      </c>
      <c r="J51" s="58">
        <f t="shared" si="31"/>
        <v>15471</v>
      </c>
      <c r="K51" s="58">
        <f t="shared" si="31"/>
        <v>15471</v>
      </c>
      <c r="L51" s="58">
        <f t="shared" si="31"/>
        <v>15471</v>
      </c>
      <c r="M51" s="58">
        <f t="shared" si="31"/>
        <v>15471</v>
      </c>
      <c r="N51" s="58">
        <f t="shared" si="31"/>
        <v>15471</v>
      </c>
      <c r="O51" s="59">
        <f t="shared" si="31"/>
        <v>15471</v>
      </c>
      <c r="P51" s="33"/>
    </row>
    <row r="52" spans="1:16" s="24" customFormat="1" ht="15.6" x14ac:dyDescent="0.3">
      <c r="A52" s="42"/>
      <c r="B52" s="225" t="s">
        <v>31</v>
      </c>
      <c r="C52" s="3" t="s">
        <v>26</v>
      </c>
      <c r="D52" s="45">
        <f>+D34/D13</f>
        <v>0.57966751776404035</v>
      </c>
      <c r="E52" s="45">
        <f t="shared" ref="E52:O52" si="32">+E34/E13</f>
        <v>0.5648492628128422</v>
      </c>
      <c r="F52" s="45">
        <f t="shared" si="32"/>
        <v>0.57092957019872537</v>
      </c>
      <c r="G52" s="45">
        <f t="shared" si="32"/>
        <v>0.51033790816374369</v>
      </c>
      <c r="H52" s="45">
        <f t="shared" si="32"/>
        <v>0.57082941574757162</v>
      </c>
      <c r="I52" s="45">
        <f t="shared" si="32"/>
        <v>0.48882520643455396</v>
      </c>
      <c r="J52" s="45">
        <f t="shared" si="32"/>
        <v>0.54406573790733881</v>
      </c>
      <c r="K52" s="45">
        <f t="shared" si="32"/>
        <v>0.49625660989025588</v>
      </c>
      <c r="L52" s="45">
        <f t="shared" si="32"/>
        <v>0.51712648619800161</v>
      </c>
      <c r="M52" s="45">
        <f t="shared" si="32"/>
        <v>0.48718737118104594</v>
      </c>
      <c r="N52" s="45">
        <f t="shared" si="32"/>
        <v>0.52019659603796753</v>
      </c>
      <c r="O52" s="45">
        <f t="shared" si="32"/>
        <v>0.54359484082864185</v>
      </c>
      <c r="P52" s="33"/>
    </row>
    <row r="53" spans="1:16" s="24" customFormat="1" ht="15.6" x14ac:dyDescent="0.3">
      <c r="A53" s="44"/>
      <c r="B53" s="226"/>
      <c r="C53" s="3" t="s">
        <v>27</v>
      </c>
      <c r="D53" s="45">
        <f>+D38/D17</f>
        <v>0.57966751776404035</v>
      </c>
      <c r="E53" s="45">
        <f t="shared" ref="E53:O54" si="33">+E38/E17</f>
        <v>0.57218859865046146</v>
      </c>
      <c r="F53" s="45">
        <f t="shared" si="33"/>
        <v>0.57176289886110632</v>
      </c>
      <c r="G53" s="45">
        <f t="shared" si="33"/>
        <v>0.55460650890415086</v>
      </c>
      <c r="H53" s="45">
        <f t="shared" si="33"/>
        <v>0.55807607682625693</v>
      </c>
      <c r="I53" s="45">
        <f t="shared" si="33"/>
        <v>0.54502166696090593</v>
      </c>
      <c r="J53" s="45">
        <f t="shared" si="33"/>
        <v>0.54488558828404154</v>
      </c>
      <c r="K53" s="45">
        <f t="shared" si="33"/>
        <v>0.53877187290029971</v>
      </c>
      <c r="L53" s="45">
        <f t="shared" si="33"/>
        <v>0.53657999259148892</v>
      </c>
      <c r="M53" s="45">
        <f t="shared" si="33"/>
        <v>0.53164220031947729</v>
      </c>
      <c r="N53" s="45">
        <f t="shared" si="33"/>
        <v>0.53059262159180298</v>
      </c>
      <c r="O53" s="45">
        <f t="shared" si="33"/>
        <v>0.53153446968241702</v>
      </c>
      <c r="P53" s="33"/>
    </row>
    <row r="54" spans="1:16" s="24" customFormat="1" ht="16.2" thickBot="1" x14ac:dyDescent="0.35">
      <c r="A54" s="46"/>
      <c r="B54" s="227"/>
      <c r="C54" s="8" t="s">
        <v>32</v>
      </c>
      <c r="D54" s="47">
        <f>+D39/D18</f>
        <v>0.69718748068324643</v>
      </c>
      <c r="E54" s="47">
        <f t="shared" si="33"/>
        <v>0.62870132108095134</v>
      </c>
      <c r="F54" s="47">
        <f t="shared" si="33"/>
        <v>0.61383035620141602</v>
      </c>
      <c r="G54" s="47">
        <f t="shared" si="33"/>
        <v>0.57039511017316902</v>
      </c>
      <c r="H54" s="47">
        <f t="shared" si="33"/>
        <v>0.55939096214708406</v>
      </c>
      <c r="I54" s="47">
        <f t="shared" si="33"/>
        <v>0.54860347724735758</v>
      </c>
      <c r="J54" s="47">
        <f t="shared" si="33"/>
        <v>0.54952685009147328</v>
      </c>
      <c r="K54" s="47">
        <f t="shared" si="33"/>
        <v>0.54453199843371491</v>
      </c>
      <c r="L54" s="47">
        <f t="shared" si="33"/>
        <v>0.53578049858627408</v>
      </c>
      <c r="M54" s="47">
        <f t="shared" si="33"/>
        <v>0.52692769509705462</v>
      </c>
      <c r="N54" s="47">
        <f t="shared" si="33"/>
        <v>0.52633976318049824</v>
      </c>
      <c r="O54" s="47">
        <f t="shared" si="33"/>
        <v>0.5271843813490068</v>
      </c>
      <c r="P54" s="33"/>
    </row>
    <row r="55" spans="1:16" s="24" customFormat="1" x14ac:dyDescent="0.3">
      <c r="A55" s="222" t="s">
        <v>33</v>
      </c>
      <c r="B55" s="187" t="s">
        <v>34</v>
      </c>
      <c r="C55" s="1" t="s">
        <v>16</v>
      </c>
      <c r="D55" s="40">
        <f>+[2]PIGOO!B93+[2]PIGOO!B94+[2]PIGOO!B95</f>
        <v>4808036.87</v>
      </c>
      <c r="E55" s="40">
        <v>4965425.8899999997</v>
      </c>
      <c r="F55" s="40">
        <v>5070935.0999999996</v>
      </c>
      <c r="G55" s="40">
        <v>5584308.9900000002</v>
      </c>
      <c r="H55" s="40">
        <f>+[2]PIGOO!F93+[2]PIGOO!F94+[2]PIGOO!F95</f>
        <v>5438532.3599999994</v>
      </c>
      <c r="I55" s="40">
        <f>+[2]PIGOO!G93+[2]PIGOO!G94+[2]PIGOO!G95</f>
        <v>5813207.1899999995</v>
      </c>
      <c r="J55" s="40">
        <v>5436592.4900000002</v>
      </c>
      <c r="K55" s="40">
        <v>5450482.3499999996</v>
      </c>
      <c r="L55" s="40">
        <f>+[2]PIGOO!J93+[2]PIGOO!J94+[2]PIGOO!J95</f>
        <v>5093868.22</v>
      </c>
      <c r="M55" s="40">
        <v>5409628.1699999999</v>
      </c>
      <c r="N55" s="40">
        <v>5508601.1799999997</v>
      </c>
      <c r="O55" s="40">
        <v>5046637.2</v>
      </c>
      <c r="P55" s="33">
        <v>5</v>
      </c>
    </row>
    <row r="56" spans="1:16" s="24" customFormat="1" ht="15" thickBot="1" x14ac:dyDescent="0.35">
      <c r="A56" s="208"/>
      <c r="B56" s="183"/>
      <c r="C56" s="2" t="s">
        <v>17</v>
      </c>
      <c r="D56" s="32">
        <v>4411991</v>
      </c>
      <c r="E56" s="34">
        <v>4494431</v>
      </c>
      <c r="F56" s="34">
        <v>4454403</v>
      </c>
      <c r="G56" s="34">
        <v>4706130</v>
      </c>
      <c r="H56" s="34">
        <v>5311121</v>
      </c>
      <c r="I56" s="34">
        <v>5402921</v>
      </c>
      <c r="J56" s="34">
        <v>5517801</v>
      </c>
      <c r="K56" s="60">
        <v>5644596</v>
      </c>
      <c r="L56" s="34">
        <v>5527435</v>
      </c>
      <c r="M56" s="34">
        <v>5414763</v>
      </c>
      <c r="N56" s="34">
        <v>5434932</v>
      </c>
      <c r="O56" s="34">
        <v>4899995</v>
      </c>
      <c r="P56" s="33"/>
    </row>
    <row r="57" spans="1:16" s="24" customFormat="1" x14ac:dyDescent="0.3">
      <c r="B57" s="183"/>
      <c r="C57" s="37" t="s">
        <v>18</v>
      </c>
      <c r="D57" s="38">
        <f>(D55/D56)-1</f>
        <v>8.9765792813267353E-2</v>
      </c>
      <c r="E57" s="38">
        <f t="shared" ref="E57:J57" si="34">(E55/E56)-1</f>
        <v>0.10479522101907879</v>
      </c>
      <c r="F57" s="38">
        <f t="shared" si="34"/>
        <v>0.13840959158836763</v>
      </c>
      <c r="G57" s="38">
        <f t="shared" si="34"/>
        <v>0.18660321538079061</v>
      </c>
      <c r="H57" s="38">
        <f t="shared" si="34"/>
        <v>2.3989541944158255E-2</v>
      </c>
      <c r="I57" s="38">
        <f t="shared" si="34"/>
        <v>7.5937847323697572E-2</v>
      </c>
      <c r="J57" s="38">
        <f t="shared" si="34"/>
        <v>-1.4717549618045278E-2</v>
      </c>
      <c r="K57" s="39">
        <f>(K55/K56)-1</f>
        <v>-3.4389290216695789E-2</v>
      </c>
      <c r="L57" s="38">
        <f t="shared" ref="L57:O57" si="35">(L55/L56)-1</f>
        <v>-7.8439055366548938E-2</v>
      </c>
      <c r="M57" s="38">
        <f t="shared" si="35"/>
        <v>-9.4830189243744201E-4</v>
      </c>
      <c r="N57" s="38">
        <f t="shared" si="35"/>
        <v>1.3554756526852563E-2</v>
      </c>
      <c r="O57" s="38">
        <f t="shared" si="35"/>
        <v>2.9927010129602305E-2</v>
      </c>
      <c r="P57" s="33"/>
    </row>
    <row r="58" spans="1:16" s="24" customFormat="1" x14ac:dyDescent="0.3">
      <c r="B58" s="183"/>
      <c r="C58" s="37" t="s">
        <v>19</v>
      </c>
      <c r="D58" s="38">
        <f>(D59/D60)-1</f>
        <v>8.9765792813267353E-2</v>
      </c>
      <c r="E58" s="38">
        <f t="shared" ref="E58:J58" si="36">(E59/E60)-1</f>
        <v>9.7350064930675773E-2</v>
      </c>
      <c r="F58" s="38">
        <f t="shared" si="36"/>
        <v>0.11103901592903132</v>
      </c>
      <c r="G58" s="38">
        <f t="shared" si="36"/>
        <v>0.1307221858913139</v>
      </c>
      <c r="H58" s="38">
        <f t="shared" si="36"/>
        <v>0.10647425433983537</v>
      </c>
      <c r="I58" s="38">
        <f t="shared" si="36"/>
        <v>0.10074179848599396</v>
      </c>
      <c r="J58" s="38">
        <f t="shared" si="36"/>
        <v>8.216733688451705E-2</v>
      </c>
      <c r="K58" s="39">
        <f>(K59/K60)-1</f>
        <v>6.569615090795744E-2</v>
      </c>
      <c r="L58" s="38">
        <f t="shared" ref="L58:O58" si="37">(L59/L60)-1</f>
        <v>4.8175071978564521E-2</v>
      </c>
      <c r="M58" s="38">
        <f t="shared" si="37"/>
        <v>4.2947827550085416E-2</v>
      </c>
      <c r="N58" s="38">
        <f t="shared" si="37"/>
        <v>4.011139544795439E-2</v>
      </c>
      <c r="O58" s="38">
        <f t="shared" si="37"/>
        <v>3.9296253107557133E-2</v>
      </c>
      <c r="P58" s="33"/>
    </row>
    <row r="59" spans="1:16" s="24" customFormat="1" x14ac:dyDescent="0.3">
      <c r="B59" s="183"/>
      <c r="C59" s="37" t="s">
        <v>20</v>
      </c>
      <c r="D59" s="34">
        <f>D55</f>
        <v>4808036.87</v>
      </c>
      <c r="E59" s="34">
        <f t="shared" ref="E59:O59" si="38">D59+E55</f>
        <v>9773462.7599999998</v>
      </c>
      <c r="F59" s="34">
        <f t="shared" si="38"/>
        <v>14844397.859999999</v>
      </c>
      <c r="G59" s="34">
        <f t="shared" si="38"/>
        <v>20428706.850000001</v>
      </c>
      <c r="H59" s="34">
        <f t="shared" si="38"/>
        <v>25867239.210000001</v>
      </c>
      <c r="I59" s="34">
        <f t="shared" si="38"/>
        <v>31680446.399999999</v>
      </c>
      <c r="J59" s="34">
        <f t="shared" si="38"/>
        <v>37117038.890000001</v>
      </c>
      <c r="K59" s="34">
        <f t="shared" si="38"/>
        <v>42567521.240000002</v>
      </c>
      <c r="L59" s="34">
        <f t="shared" si="38"/>
        <v>47661389.460000001</v>
      </c>
      <c r="M59" s="34">
        <f t="shared" si="38"/>
        <v>53071017.630000003</v>
      </c>
      <c r="N59" s="34">
        <f t="shared" si="38"/>
        <v>58579618.810000002</v>
      </c>
      <c r="O59" s="34">
        <f t="shared" si="38"/>
        <v>63626256.010000005</v>
      </c>
      <c r="P59" s="33"/>
    </row>
    <row r="60" spans="1:16" s="24" customFormat="1" ht="15" thickBot="1" x14ac:dyDescent="0.35">
      <c r="B60" s="188"/>
      <c r="C60" s="7" t="s">
        <v>21</v>
      </c>
      <c r="D60" s="34">
        <f>D56</f>
        <v>4411991</v>
      </c>
      <c r="E60" s="34">
        <f>+D60+E56</f>
        <v>8906422</v>
      </c>
      <c r="F60" s="34">
        <f t="shared" ref="F60:O60" si="39">+E60+F56</f>
        <v>13360825</v>
      </c>
      <c r="G60" s="34">
        <f t="shared" si="39"/>
        <v>18066955</v>
      </c>
      <c r="H60" s="34">
        <f t="shared" si="39"/>
        <v>23378076</v>
      </c>
      <c r="I60" s="34">
        <f t="shared" si="39"/>
        <v>28780997</v>
      </c>
      <c r="J60" s="34">
        <f t="shared" si="39"/>
        <v>34298798</v>
      </c>
      <c r="K60" s="34">
        <f t="shared" si="39"/>
        <v>39943394</v>
      </c>
      <c r="L60" s="34">
        <f t="shared" si="39"/>
        <v>45470829</v>
      </c>
      <c r="M60" s="34">
        <f t="shared" si="39"/>
        <v>50885592</v>
      </c>
      <c r="N60" s="34">
        <f t="shared" si="39"/>
        <v>56320524</v>
      </c>
      <c r="O60" s="34">
        <f t="shared" si="39"/>
        <v>61220519</v>
      </c>
      <c r="P60" s="33"/>
    </row>
    <row r="61" spans="1:16" s="24" customFormat="1" ht="15" customHeight="1" x14ac:dyDescent="0.3">
      <c r="A61" s="222" t="s">
        <v>33</v>
      </c>
      <c r="B61" s="187" t="s">
        <v>35</v>
      </c>
      <c r="C61" s="2" t="s">
        <v>16</v>
      </c>
      <c r="D61" s="61">
        <f>+[2]PIGOO!B96+[2]PIGOO!B97</f>
        <v>134625.60000000001</v>
      </c>
      <c r="E61" s="61">
        <f>+[2]PIGOO!C96+[2]PIGOO!C97</f>
        <v>141838.58000000002</v>
      </c>
      <c r="F61" s="61">
        <v>145722.81</v>
      </c>
      <c r="G61" s="61">
        <v>158691.41</v>
      </c>
      <c r="H61" s="61">
        <f>+[2]PIGOO!F96+[2]PIGOO!F97</f>
        <v>164995.46</v>
      </c>
      <c r="I61" s="61">
        <f>+[2]PIGOO!G96+[2]PIGOO!G97</f>
        <v>189138.35</v>
      </c>
      <c r="J61" s="61">
        <v>159636.35</v>
      </c>
      <c r="K61" s="61">
        <v>154514.79</v>
      </c>
      <c r="L61" s="61">
        <f>+[2]PIGOO!J96+[2]PIGOO!J97</f>
        <v>156067.07</v>
      </c>
      <c r="M61" s="61">
        <v>174516.45</v>
      </c>
      <c r="N61" s="61">
        <v>182660.79</v>
      </c>
      <c r="O61" s="61">
        <v>143032.57</v>
      </c>
      <c r="P61" s="33">
        <v>6</v>
      </c>
    </row>
    <row r="62" spans="1:16" s="24" customFormat="1" ht="15" thickBot="1" x14ac:dyDescent="0.35">
      <c r="A62" s="208"/>
      <c r="B62" s="183"/>
      <c r="C62" s="2" t="s">
        <v>17</v>
      </c>
      <c r="D62" s="32">
        <v>168788</v>
      </c>
      <c r="E62" s="34">
        <v>182691</v>
      </c>
      <c r="F62" s="34">
        <v>194025</v>
      </c>
      <c r="G62" s="34">
        <v>195358</v>
      </c>
      <c r="H62" s="34">
        <v>209517</v>
      </c>
      <c r="I62" s="34">
        <v>197558</v>
      </c>
      <c r="J62" s="34">
        <v>205566</v>
      </c>
      <c r="K62" s="60">
        <v>154515</v>
      </c>
      <c r="L62" s="34">
        <v>203049</v>
      </c>
      <c r="M62" s="34">
        <v>130886</v>
      </c>
      <c r="N62" s="34">
        <v>172074</v>
      </c>
      <c r="O62" s="34">
        <v>157151</v>
      </c>
      <c r="P62" s="33"/>
    </row>
    <row r="63" spans="1:16" s="24" customFormat="1" x14ac:dyDescent="0.3">
      <c r="B63" s="183"/>
      <c r="C63" s="37" t="s">
        <v>18</v>
      </c>
      <c r="D63" s="38">
        <f>(D61/D62)-1</f>
        <v>-0.20239827475886907</v>
      </c>
      <c r="E63" s="38">
        <f t="shared" ref="E63:J63" si="40">(E61/E62)-1</f>
        <v>-0.22361484692732525</v>
      </c>
      <c r="F63" s="38">
        <f t="shared" si="40"/>
        <v>-0.24894827986084267</v>
      </c>
      <c r="G63" s="38">
        <f t="shared" si="40"/>
        <v>-0.18768921672007288</v>
      </c>
      <c r="H63" s="38">
        <f t="shared" si="40"/>
        <v>-0.21249607430423312</v>
      </c>
      <c r="I63" s="38">
        <f t="shared" si="40"/>
        <v>-4.2618623391611599E-2</v>
      </c>
      <c r="J63" s="38">
        <f t="shared" si="40"/>
        <v>-0.22343018787153512</v>
      </c>
      <c r="K63" s="39">
        <f>(K61/K62)-1</f>
        <v>-1.3590913503502833E-6</v>
      </c>
      <c r="L63" s="38">
        <f t="shared" ref="L63:O63" si="41">(L61/L62)-1</f>
        <v>-0.23138222793512897</v>
      </c>
      <c r="M63" s="38">
        <f t="shared" si="41"/>
        <v>0.33334695842183293</v>
      </c>
      <c r="N63" s="38">
        <f t="shared" si="41"/>
        <v>6.1524634750165674E-2</v>
      </c>
      <c r="O63" s="38">
        <f t="shared" si="41"/>
        <v>-8.9839899205222951E-2</v>
      </c>
      <c r="P63" s="33"/>
    </row>
    <row r="64" spans="1:16" s="24" customFormat="1" x14ac:dyDescent="0.3">
      <c r="B64" s="183"/>
      <c r="C64" s="37" t="s">
        <v>19</v>
      </c>
      <c r="D64" s="38">
        <f>(D65/D66)-1</f>
        <v>-0.20239827475886907</v>
      </c>
      <c r="E64" s="38">
        <f t="shared" ref="E64:J64" si="42">(E65/E66)-1</f>
        <v>-0.21342617908893546</v>
      </c>
      <c r="F64" s="38">
        <f t="shared" si="42"/>
        <v>-0.22606068883087926</v>
      </c>
      <c r="G64" s="38">
        <f t="shared" si="42"/>
        <v>-0.21594251021107846</v>
      </c>
      <c r="H64" s="38">
        <f t="shared" si="42"/>
        <v>-0.21518272184044474</v>
      </c>
      <c r="I64" s="38">
        <f t="shared" si="42"/>
        <v>-0.18548473478945271</v>
      </c>
      <c r="J64" s="38">
        <f t="shared" si="42"/>
        <v>-0.19124777706440244</v>
      </c>
      <c r="K64" s="39">
        <f>(K65/K66)-1</f>
        <v>-0.17165222828905224</v>
      </c>
      <c r="L64" s="38">
        <f t="shared" ref="L64:O64" si="43">(L65/L66)-1</f>
        <v>-0.17874027142128268</v>
      </c>
      <c r="M64" s="38">
        <f t="shared" si="43"/>
        <v>-0.14235223700061828</v>
      </c>
      <c r="N64" s="38">
        <f t="shared" si="43"/>
        <v>-0.12493344925365935</v>
      </c>
      <c r="O64" s="38">
        <f t="shared" si="43"/>
        <v>-0.1223933597337481</v>
      </c>
      <c r="P64" s="33"/>
    </row>
    <row r="65" spans="1:16" s="24" customFormat="1" x14ac:dyDescent="0.3">
      <c r="B65" s="183"/>
      <c r="C65" s="37" t="s">
        <v>20</v>
      </c>
      <c r="D65" s="34">
        <f>D61</f>
        <v>134625.60000000001</v>
      </c>
      <c r="E65" s="34">
        <f t="shared" ref="E65:O66" si="44">D65+E61</f>
        <v>276464.18000000005</v>
      </c>
      <c r="F65" s="34">
        <f t="shared" si="44"/>
        <v>422186.99000000005</v>
      </c>
      <c r="G65" s="34">
        <f t="shared" si="44"/>
        <v>580878.4</v>
      </c>
      <c r="H65" s="34">
        <f t="shared" si="44"/>
        <v>745873.86</v>
      </c>
      <c r="I65" s="34">
        <f t="shared" si="44"/>
        <v>935012.21</v>
      </c>
      <c r="J65" s="34">
        <f t="shared" si="44"/>
        <v>1094648.56</v>
      </c>
      <c r="K65" s="34">
        <f t="shared" si="44"/>
        <v>1249163.3500000001</v>
      </c>
      <c r="L65" s="34">
        <f t="shared" si="44"/>
        <v>1405230.4200000002</v>
      </c>
      <c r="M65" s="34">
        <f t="shared" si="44"/>
        <v>1579746.87</v>
      </c>
      <c r="N65" s="34">
        <f t="shared" si="44"/>
        <v>1762407.6600000001</v>
      </c>
      <c r="O65" s="34">
        <f t="shared" si="44"/>
        <v>1905440.2300000002</v>
      </c>
      <c r="P65" s="33"/>
    </row>
    <row r="66" spans="1:16" s="24" customFormat="1" ht="15" thickBot="1" x14ac:dyDescent="0.35">
      <c r="B66" s="188"/>
      <c r="C66" s="7" t="s">
        <v>21</v>
      </c>
      <c r="D66" s="34">
        <f>D62</f>
        <v>168788</v>
      </c>
      <c r="E66" s="34">
        <f t="shared" si="44"/>
        <v>351479</v>
      </c>
      <c r="F66" s="34">
        <f t="shared" si="44"/>
        <v>545504</v>
      </c>
      <c r="G66" s="34">
        <f t="shared" si="44"/>
        <v>740862</v>
      </c>
      <c r="H66" s="34">
        <f t="shared" si="44"/>
        <v>950379</v>
      </c>
      <c r="I66" s="34">
        <f t="shared" si="44"/>
        <v>1147937</v>
      </c>
      <c r="J66" s="34">
        <f t="shared" si="44"/>
        <v>1353503</v>
      </c>
      <c r="K66" s="34">
        <f t="shared" si="44"/>
        <v>1508018</v>
      </c>
      <c r="L66" s="34">
        <f t="shared" si="44"/>
        <v>1711067</v>
      </c>
      <c r="M66" s="34">
        <f t="shared" si="44"/>
        <v>1841953</v>
      </c>
      <c r="N66" s="34">
        <f t="shared" si="44"/>
        <v>2014027</v>
      </c>
      <c r="O66" s="34">
        <f t="shared" si="44"/>
        <v>2171178</v>
      </c>
      <c r="P66" s="33"/>
    </row>
    <row r="67" spans="1:16" s="24" customFormat="1" ht="15" customHeight="1" x14ac:dyDescent="0.3">
      <c r="A67" s="222" t="s">
        <v>33</v>
      </c>
      <c r="B67" s="187" t="s">
        <v>36</v>
      </c>
      <c r="C67" s="4" t="s">
        <v>16</v>
      </c>
      <c r="D67" s="61">
        <v>2385045.2400000002</v>
      </c>
      <c r="E67" s="62">
        <v>2000810.86</v>
      </c>
      <c r="F67" s="41">
        <v>2335099.96</v>
      </c>
      <c r="G67" s="63">
        <v>2094729.2</v>
      </c>
      <c r="H67" s="41">
        <v>2399507.84</v>
      </c>
      <c r="I67" s="41">
        <v>2211945.71</v>
      </c>
      <c r="J67" s="41">
        <v>2662049.85</v>
      </c>
      <c r="K67" s="41">
        <v>2313303.77</v>
      </c>
      <c r="L67" s="41">
        <v>2290621.08</v>
      </c>
      <c r="M67" s="41">
        <v>2191444.04</v>
      </c>
      <c r="N67" s="41">
        <v>2253525.5499999998</v>
      </c>
      <c r="O67" s="41"/>
      <c r="P67" s="33"/>
    </row>
    <row r="68" spans="1:16" s="24" customFormat="1" ht="15" thickBot="1" x14ac:dyDescent="0.35">
      <c r="A68" s="208"/>
      <c r="B68" s="183"/>
      <c r="C68" s="4" t="s">
        <v>17</v>
      </c>
      <c r="D68" s="64">
        <v>1479899.45</v>
      </c>
      <c r="E68" s="35">
        <v>1972601.3100000003</v>
      </c>
      <c r="F68" s="34">
        <v>1956331.7699999998</v>
      </c>
      <c r="G68" s="34">
        <v>1540740.78</v>
      </c>
      <c r="H68" s="34">
        <v>2040842</v>
      </c>
      <c r="I68" s="34">
        <v>2103750.7799999998</v>
      </c>
      <c r="J68" s="34">
        <v>2210932.02</v>
      </c>
      <c r="K68" s="34">
        <v>2286469.25</v>
      </c>
      <c r="L68" s="34">
        <v>2118459.7200000002</v>
      </c>
      <c r="M68" s="34">
        <v>2349766.91</v>
      </c>
      <c r="N68" s="34">
        <v>2000330.7</v>
      </c>
      <c r="O68" s="34">
        <v>2334968.79</v>
      </c>
      <c r="P68" s="33"/>
    </row>
    <row r="69" spans="1:16" s="24" customFormat="1" x14ac:dyDescent="0.3">
      <c r="B69" s="183"/>
      <c r="C69" s="65" t="s">
        <v>18</v>
      </c>
      <c r="D69" s="51">
        <f>(D67/D68)-1</f>
        <v>0.61162654665490979</v>
      </c>
      <c r="E69" s="38">
        <f t="shared" ref="E69:O69" si="45">(E67/E68)-1</f>
        <v>1.4300685017794912E-2</v>
      </c>
      <c r="F69" s="38">
        <f t="shared" si="45"/>
        <v>0.19361142921070096</v>
      </c>
      <c r="G69" s="38">
        <f t="shared" si="45"/>
        <v>0.35955978266506317</v>
      </c>
      <c r="H69" s="38">
        <f t="shared" si="45"/>
        <v>0.17574405073984156</v>
      </c>
      <c r="I69" s="38">
        <f t="shared" si="45"/>
        <v>5.1429537675560688E-2</v>
      </c>
      <c r="J69" s="38">
        <f t="shared" si="45"/>
        <v>0.20403966558863273</v>
      </c>
      <c r="K69" s="39">
        <f>(K67/K68)-1</f>
        <v>1.1736226061207722E-2</v>
      </c>
      <c r="L69" s="38">
        <f t="shared" si="45"/>
        <v>8.1267233157494179E-2</v>
      </c>
      <c r="M69" s="38">
        <f t="shared" si="45"/>
        <v>-6.7378117091622558E-2</v>
      </c>
      <c r="N69" s="38">
        <f t="shared" si="45"/>
        <v>0.12657649557645634</v>
      </c>
      <c r="O69" s="38">
        <f t="shared" si="45"/>
        <v>-1</v>
      </c>
      <c r="P69" s="33"/>
    </row>
    <row r="70" spans="1:16" s="24" customFormat="1" x14ac:dyDescent="0.3">
      <c r="B70" s="183"/>
      <c r="C70" s="65" t="s">
        <v>19</v>
      </c>
      <c r="D70" s="51">
        <f>(D71/D72)-1</f>
        <v>0.61162654665490979</v>
      </c>
      <c r="E70" s="38">
        <f t="shared" ref="E70:O70" si="46">(E71/E72)-1</f>
        <v>0.27034182028681153</v>
      </c>
      <c r="F70" s="38">
        <f t="shared" si="46"/>
        <v>0.24258904721533314</v>
      </c>
      <c r="G70" s="38">
        <f t="shared" si="46"/>
        <v>0.26852180223997069</v>
      </c>
      <c r="H70" s="38">
        <f t="shared" si="46"/>
        <v>0.24746106973783388</v>
      </c>
      <c r="I70" s="38">
        <f t="shared" si="46"/>
        <v>0.21028824528802414</v>
      </c>
      <c r="J70" s="38">
        <f t="shared" si="46"/>
        <v>0.20924990759049722</v>
      </c>
      <c r="K70" s="39">
        <f>(K71/K72)-1</f>
        <v>0.1802849582147461</v>
      </c>
      <c r="L70" s="38">
        <f t="shared" si="46"/>
        <v>0.16844053464880426</v>
      </c>
      <c r="M70" s="38">
        <f t="shared" si="46"/>
        <v>0.1408171769564619</v>
      </c>
      <c r="N70" s="38">
        <f t="shared" si="46"/>
        <v>0.1395258845202838</v>
      </c>
      <c r="O70" s="38">
        <f t="shared" si="46"/>
        <v>3.045651866876975E-2</v>
      </c>
      <c r="P70" s="33"/>
    </row>
    <row r="71" spans="1:16" s="24" customFormat="1" x14ac:dyDescent="0.3">
      <c r="B71" s="183"/>
      <c r="C71" s="65" t="s">
        <v>20</v>
      </c>
      <c r="D71" s="32">
        <f>D67</f>
        <v>2385045.2400000002</v>
      </c>
      <c r="E71" s="34">
        <f>D71+E67</f>
        <v>4385856.1000000006</v>
      </c>
      <c r="F71" s="34">
        <f t="shared" ref="E71:O72" si="47">E71+F67</f>
        <v>6720956.0600000005</v>
      </c>
      <c r="G71" s="34">
        <f t="shared" si="47"/>
        <v>8815685.2599999998</v>
      </c>
      <c r="H71" s="34">
        <f t="shared" si="47"/>
        <v>11215193.1</v>
      </c>
      <c r="I71" s="34">
        <f t="shared" si="47"/>
        <v>13427138.809999999</v>
      </c>
      <c r="J71" s="34">
        <f t="shared" si="47"/>
        <v>16089188.659999998</v>
      </c>
      <c r="K71" s="34">
        <f t="shared" si="47"/>
        <v>18402492.43</v>
      </c>
      <c r="L71" s="34">
        <f t="shared" si="47"/>
        <v>20693113.509999998</v>
      </c>
      <c r="M71" s="34">
        <f t="shared" si="47"/>
        <v>22884557.549999997</v>
      </c>
      <c r="N71" s="34">
        <f t="shared" si="47"/>
        <v>25138083.099999998</v>
      </c>
      <c r="O71" s="34">
        <f t="shared" si="47"/>
        <v>25138083.099999998</v>
      </c>
      <c r="P71" s="33"/>
    </row>
    <row r="72" spans="1:16" s="24" customFormat="1" ht="15" thickBot="1" x14ac:dyDescent="0.35">
      <c r="B72" s="188"/>
      <c r="C72" s="66" t="s">
        <v>21</v>
      </c>
      <c r="D72" s="32">
        <f>D68</f>
        <v>1479899.45</v>
      </c>
      <c r="E72" s="34">
        <f t="shared" si="47"/>
        <v>3452500.7600000002</v>
      </c>
      <c r="F72" s="34">
        <f t="shared" si="47"/>
        <v>5408832.5300000003</v>
      </c>
      <c r="G72" s="34">
        <f t="shared" si="47"/>
        <v>6949573.3100000005</v>
      </c>
      <c r="H72" s="34">
        <f t="shared" si="47"/>
        <v>8990415.3100000005</v>
      </c>
      <c r="I72" s="34">
        <f t="shared" si="47"/>
        <v>11094166.09</v>
      </c>
      <c r="J72" s="34">
        <f t="shared" si="47"/>
        <v>13305098.109999999</v>
      </c>
      <c r="K72" s="34">
        <f t="shared" si="47"/>
        <v>15591567.359999999</v>
      </c>
      <c r="L72" s="34">
        <f t="shared" si="47"/>
        <v>17710027.079999998</v>
      </c>
      <c r="M72" s="34">
        <f t="shared" si="47"/>
        <v>20059793.989999998</v>
      </c>
      <c r="N72" s="34">
        <f t="shared" si="47"/>
        <v>22060124.689999998</v>
      </c>
      <c r="O72" s="34">
        <f t="shared" si="47"/>
        <v>24395093.479999997</v>
      </c>
      <c r="P72" s="33"/>
    </row>
    <row r="73" spans="1:16" s="24" customFormat="1" x14ac:dyDescent="0.3">
      <c r="B73" s="187" t="s">
        <v>37</v>
      </c>
      <c r="C73" s="4" t="s">
        <v>16</v>
      </c>
      <c r="D73" s="61">
        <v>1286704.33</v>
      </c>
      <c r="E73" s="61">
        <v>1759292.61</v>
      </c>
      <c r="F73" s="61">
        <v>1209126.53</v>
      </c>
      <c r="G73" s="61">
        <v>1324570.8400000001</v>
      </c>
      <c r="H73" s="61">
        <v>1394744.19</v>
      </c>
      <c r="I73" s="61">
        <v>1666443.42</v>
      </c>
      <c r="J73" s="61">
        <v>1294774.3500000001</v>
      </c>
      <c r="K73" s="61">
        <v>1556514.45</v>
      </c>
      <c r="L73" s="61">
        <v>1663393.44</v>
      </c>
      <c r="M73" s="61">
        <v>1848463.18</v>
      </c>
      <c r="N73" s="61">
        <v>1997181.16</v>
      </c>
      <c r="O73" s="61"/>
      <c r="P73" s="33"/>
    </row>
    <row r="74" spans="1:16" s="24" customFormat="1" x14ac:dyDescent="0.3">
      <c r="B74" s="183"/>
      <c r="C74" s="4" t="s">
        <v>17</v>
      </c>
      <c r="D74" s="64">
        <v>972983.62</v>
      </c>
      <c r="E74" s="35">
        <v>1355412.8699999999</v>
      </c>
      <c r="F74" s="34">
        <v>1357150.2200000004</v>
      </c>
      <c r="G74" s="34">
        <v>1184504.54</v>
      </c>
      <c r="H74" s="34">
        <v>1221251.07</v>
      </c>
      <c r="I74" s="34">
        <v>1360105.15</v>
      </c>
      <c r="J74" s="34">
        <v>1450235.3</v>
      </c>
      <c r="K74" s="34">
        <v>1323305.43</v>
      </c>
      <c r="L74" s="34">
        <v>1435177.2</v>
      </c>
      <c r="M74" s="34">
        <v>1081527.99</v>
      </c>
      <c r="N74" s="34">
        <v>1383370.38</v>
      </c>
      <c r="O74" s="34">
        <v>1540533.11</v>
      </c>
      <c r="P74" s="33"/>
    </row>
    <row r="75" spans="1:16" s="24" customFormat="1" x14ac:dyDescent="0.3">
      <c r="B75" s="183"/>
      <c r="C75" s="65" t="s">
        <v>18</v>
      </c>
      <c r="D75" s="51">
        <f>(D73/D74)-1</f>
        <v>0.32243164586881745</v>
      </c>
      <c r="E75" s="38">
        <f t="shared" ref="E75:J75" si="48">(E73/E74)-1</f>
        <v>0.29797543533727855</v>
      </c>
      <c r="F75" s="38">
        <f t="shared" si="48"/>
        <v>-0.10906949563770496</v>
      </c>
      <c r="G75" s="38">
        <f t="shared" si="48"/>
        <v>0.11824885027456289</v>
      </c>
      <c r="H75" s="38">
        <f t="shared" si="48"/>
        <v>0.14206179569611344</v>
      </c>
      <c r="I75" s="38">
        <f t="shared" si="48"/>
        <v>0.22523131391716289</v>
      </c>
      <c r="J75" s="38">
        <f t="shared" si="48"/>
        <v>-0.10719705278171066</v>
      </c>
      <c r="K75" s="39">
        <f>(K73/K74)-1</f>
        <v>0.17623219455843997</v>
      </c>
      <c r="L75" s="38">
        <f t="shared" ref="L75:O75" si="49">(L73/L74)-1</f>
        <v>0.15901607132554774</v>
      </c>
      <c r="M75" s="38">
        <f t="shared" si="49"/>
        <v>0.70912190631330763</v>
      </c>
      <c r="N75" s="38">
        <f t="shared" si="49"/>
        <v>0.44370675335697163</v>
      </c>
      <c r="O75" s="38">
        <f t="shared" si="49"/>
        <v>-1</v>
      </c>
      <c r="P75" s="33"/>
    </row>
    <row r="76" spans="1:16" s="24" customFormat="1" x14ac:dyDescent="0.3">
      <c r="B76" s="183"/>
      <c r="C76" s="65" t="s">
        <v>19</v>
      </c>
      <c r="D76" s="51">
        <f>(D77/D78)-1</f>
        <v>0.32243164586881745</v>
      </c>
      <c r="E76" s="38">
        <f t="shared" ref="E76:J76" si="50">(E77/E78)-1</f>
        <v>0.30819512616599098</v>
      </c>
      <c r="F76" s="38">
        <f t="shared" si="50"/>
        <v>0.15454335674394448</v>
      </c>
      <c r="G76" s="38">
        <f t="shared" si="50"/>
        <v>0.14571572732422489</v>
      </c>
      <c r="H76" s="38">
        <f t="shared" si="50"/>
        <v>0.14498314705220539</v>
      </c>
      <c r="I76" s="38">
        <f t="shared" si="50"/>
        <v>0.15963084219846047</v>
      </c>
      <c r="J76" s="38">
        <f t="shared" si="50"/>
        <v>0.116159851245075</v>
      </c>
      <c r="K76" s="39">
        <f>(K77/K78)-1</f>
        <v>0.12393437064062551</v>
      </c>
      <c r="L76" s="38">
        <f t="shared" ref="L76:O76" si="51">(L77/L78)-1</f>
        <v>0.12825237368373399</v>
      </c>
      <c r="M76" s="38">
        <f t="shared" si="51"/>
        <v>0.17755732955156112</v>
      </c>
      <c r="N76" s="38">
        <f t="shared" si="51"/>
        <v>0.20362335503524576</v>
      </c>
      <c r="O76" s="38">
        <f t="shared" si="51"/>
        <v>8.526039835233723E-2</v>
      </c>
      <c r="P76" s="33"/>
    </row>
    <row r="77" spans="1:16" s="24" customFormat="1" x14ac:dyDescent="0.3">
      <c r="B77" s="183"/>
      <c r="C77" s="65" t="s">
        <v>20</v>
      </c>
      <c r="D77" s="32">
        <f>D73</f>
        <v>1286704.33</v>
      </c>
      <c r="E77" s="34">
        <f>D77+E73</f>
        <v>3045996.9400000004</v>
      </c>
      <c r="F77" s="34">
        <f t="shared" ref="F77:O78" si="52">E77+F73</f>
        <v>4255123.4700000007</v>
      </c>
      <c r="G77" s="34">
        <f t="shared" si="52"/>
        <v>5579694.3100000005</v>
      </c>
      <c r="H77" s="34">
        <f t="shared" si="52"/>
        <v>6974438.5</v>
      </c>
      <c r="I77" s="34">
        <f t="shared" si="52"/>
        <v>8640881.9199999999</v>
      </c>
      <c r="J77" s="34">
        <f t="shared" si="52"/>
        <v>9935656.2699999996</v>
      </c>
      <c r="K77" s="34">
        <f t="shared" si="52"/>
        <v>11492170.719999999</v>
      </c>
      <c r="L77" s="34">
        <f t="shared" si="52"/>
        <v>13155564.159999998</v>
      </c>
      <c r="M77" s="34">
        <f t="shared" si="52"/>
        <v>15004027.339999998</v>
      </c>
      <c r="N77" s="34">
        <f t="shared" si="52"/>
        <v>17001208.499999996</v>
      </c>
      <c r="O77" s="34">
        <f t="shared" si="52"/>
        <v>17001208.499999996</v>
      </c>
      <c r="P77" s="33"/>
    </row>
    <row r="78" spans="1:16" s="24" customFormat="1" ht="15" thickBot="1" x14ac:dyDescent="0.35">
      <c r="B78" s="188"/>
      <c r="C78" s="66" t="s">
        <v>21</v>
      </c>
      <c r="D78" s="32">
        <f>D74</f>
        <v>972983.62</v>
      </c>
      <c r="E78" s="34">
        <f t="shared" ref="E78" si="53">D78+E74</f>
        <v>2328396.4899999998</v>
      </c>
      <c r="F78" s="34">
        <f t="shared" si="52"/>
        <v>3685546.71</v>
      </c>
      <c r="G78" s="34">
        <f t="shared" si="52"/>
        <v>4870051.25</v>
      </c>
      <c r="H78" s="34">
        <f t="shared" si="52"/>
        <v>6091302.3200000003</v>
      </c>
      <c r="I78" s="34">
        <f t="shared" si="52"/>
        <v>7451407.4700000007</v>
      </c>
      <c r="J78" s="34">
        <f t="shared" si="52"/>
        <v>8901642.7700000014</v>
      </c>
      <c r="K78" s="34">
        <f t="shared" si="52"/>
        <v>10224948.200000001</v>
      </c>
      <c r="L78" s="34">
        <f t="shared" si="52"/>
        <v>11660125.4</v>
      </c>
      <c r="M78" s="34">
        <f t="shared" si="52"/>
        <v>12741653.390000001</v>
      </c>
      <c r="N78" s="34">
        <f t="shared" si="52"/>
        <v>14125023.77</v>
      </c>
      <c r="O78" s="34">
        <f t="shared" si="52"/>
        <v>15665556.879999999</v>
      </c>
      <c r="P78" s="33"/>
    </row>
    <row r="79" spans="1:16" s="24" customFormat="1" x14ac:dyDescent="0.3">
      <c r="A79" s="222" t="s">
        <v>33</v>
      </c>
      <c r="B79" s="187" t="s">
        <v>38</v>
      </c>
      <c r="C79" s="4" t="s">
        <v>16</v>
      </c>
      <c r="D79" s="61">
        <f>+[2]PIGOO!B103+[2]PIGOO!B104</f>
        <v>25234.91</v>
      </c>
      <c r="E79" s="61">
        <f>+[2]PIGOO!C103+[2]PIGOO!C104</f>
        <v>893734.34</v>
      </c>
      <c r="F79" s="61">
        <f>+[2]PIGOO!D103+[2]PIGOO!D104</f>
        <v>20700.510000000002</v>
      </c>
      <c r="G79" s="61">
        <f>+[2]PIGOO!E103+[2]PIGOO!E104</f>
        <v>47686.989999999991</v>
      </c>
      <c r="H79" s="61">
        <f>+[2]PIGOO!F103+[2]PIGOO!F104</f>
        <v>254986.12</v>
      </c>
      <c r="I79" s="61">
        <f>+[2]PIGOO!G103+[2]PIGOO!G104</f>
        <v>28852.3</v>
      </c>
      <c r="J79" s="61">
        <f>+[2]PIGOO!H103+[2]PIGOO!H104</f>
        <v>24924.05</v>
      </c>
      <c r="K79" s="61">
        <f>+[2]PIGOO!I103+[2]PIGOO!I104</f>
        <v>27552.99</v>
      </c>
      <c r="L79" s="61">
        <f>+[2]PIGOO!J103+[2]PIGOO!J104</f>
        <v>23271.000000000004</v>
      </c>
      <c r="M79" s="61">
        <f>+[2]PIGOO!K103+[2]PIGOO!K104</f>
        <v>29714.19</v>
      </c>
      <c r="N79" s="61">
        <f>+[2]PIGOO!L103+[2]PIGOO!L104</f>
        <v>19235.670000000002</v>
      </c>
      <c r="O79" s="61">
        <f>+[2]PIGOO!M103+[2]PIGOO!M104</f>
        <v>26994.85</v>
      </c>
      <c r="P79" s="33">
        <v>7</v>
      </c>
    </row>
    <row r="80" spans="1:16" s="24" customFormat="1" ht="15" thickBot="1" x14ac:dyDescent="0.35">
      <c r="A80" s="208"/>
      <c r="B80" s="183"/>
      <c r="C80" s="4" t="s">
        <v>17</v>
      </c>
      <c r="D80" s="64">
        <v>6007</v>
      </c>
      <c r="E80" s="35">
        <v>351994</v>
      </c>
      <c r="F80" s="34">
        <v>194807</v>
      </c>
      <c r="G80" s="34">
        <v>34026</v>
      </c>
      <c r="H80" s="34">
        <v>45708</v>
      </c>
      <c r="I80" s="34">
        <v>28751</v>
      </c>
      <c r="J80" s="34">
        <v>25186</v>
      </c>
      <c r="K80" s="34">
        <v>21372</v>
      </c>
      <c r="L80" s="34">
        <v>32277</v>
      </c>
      <c r="M80" s="34">
        <v>35705</v>
      </c>
      <c r="N80" s="34">
        <v>24574</v>
      </c>
      <c r="O80" s="34">
        <v>37216</v>
      </c>
      <c r="P80" s="33"/>
    </row>
    <row r="81" spans="1:15" s="33" customFormat="1" x14ac:dyDescent="0.3">
      <c r="A81" s="24"/>
      <c r="B81" s="183"/>
      <c r="C81" s="65" t="s">
        <v>18</v>
      </c>
      <c r="D81" s="51">
        <f>(D79/D80)-1</f>
        <v>3.2009172631929417</v>
      </c>
      <c r="E81" s="38">
        <f t="shared" ref="E81:J81" si="54">(E79/E80)-1</f>
        <v>1.539061290817457</v>
      </c>
      <c r="F81" s="38">
        <f t="shared" si="54"/>
        <v>-0.89373836669113538</v>
      </c>
      <c r="G81" s="38">
        <f t="shared" si="54"/>
        <v>0.40148680420854621</v>
      </c>
      <c r="H81" s="38">
        <f t="shared" si="54"/>
        <v>4.5785884309092495</v>
      </c>
      <c r="I81" s="38">
        <f t="shared" si="54"/>
        <v>3.5233557093665713E-3</v>
      </c>
      <c r="J81" s="38">
        <f t="shared" si="54"/>
        <v>-1.0400619391725541E-2</v>
      </c>
      <c r="K81" s="39">
        <f>(K79/K80)-1</f>
        <v>0.28920971364402037</v>
      </c>
      <c r="L81" s="38">
        <f t="shared" ref="L81:O81" si="55">(L79/L80)-1</f>
        <v>-0.27902221396040516</v>
      </c>
      <c r="M81" s="38">
        <f t="shared" si="55"/>
        <v>-0.16778630443915421</v>
      </c>
      <c r="N81" s="38">
        <f t="shared" si="55"/>
        <v>-0.21723488239602828</v>
      </c>
      <c r="O81" s="38">
        <f t="shared" si="55"/>
        <v>-0.27464397033533972</v>
      </c>
    </row>
    <row r="82" spans="1:15" s="33" customFormat="1" x14ac:dyDescent="0.3">
      <c r="A82" s="24"/>
      <c r="B82" s="183"/>
      <c r="C82" s="65" t="s">
        <v>19</v>
      </c>
      <c r="D82" s="51">
        <f>(D83/D84)-1</f>
        <v>3.2009172631929417</v>
      </c>
      <c r="E82" s="38">
        <f t="shared" ref="E82:J82" si="56">(E83/E84)-1</f>
        <v>1.5669460420501617</v>
      </c>
      <c r="F82" s="38">
        <f t="shared" si="56"/>
        <v>0.69981215901361771</v>
      </c>
      <c r="G82" s="38">
        <f t="shared" si="56"/>
        <v>0.68251456118766129</v>
      </c>
      <c r="H82" s="38">
        <f t="shared" si="56"/>
        <v>0.96404803159315922</v>
      </c>
      <c r="I82" s="38">
        <f t="shared" si="56"/>
        <v>0.92228735220242797</v>
      </c>
      <c r="J82" s="38">
        <f t="shared" si="56"/>
        <v>0.88806827302801716</v>
      </c>
      <c r="K82" s="39">
        <f>(K83/K84)-1</f>
        <v>0.86998705942352306</v>
      </c>
      <c r="L82" s="38">
        <f t="shared" ref="L82:O82" si="57">(L83/L84)-1</f>
        <v>0.81987873719140492</v>
      </c>
      <c r="M82" s="38">
        <f t="shared" si="57"/>
        <v>0.77442490845323686</v>
      </c>
      <c r="N82" s="38">
        <f t="shared" si="57"/>
        <v>0.74397908813890945</v>
      </c>
      <c r="O82" s="38">
        <f t="shared" si="57"/>
        <v>0.69872116692115682</v>
      </c>
    </row>
    <row r="83" spans="1:15" s="33" customFormat="1" x14ac:dyDescent="0.3">
      <c r="A83" s="24"/>
      <c r="B83" s="183"/>
      <c r="C83" s="65" t="s">
        <v>20</v>
      </c>
      <c r="D83" s="32">
        <f>D79</f>
        <v>25234.91</v>
      </c>
      <c r="E83" s="34">
        <f t="shared" ref="E83:O84" si="58">D83+E79</f>
        <v>918969.25</v>
      </c>
      <c r="F83" s="34">
        <f t="shared" si="58"/>
        <v>939669.76</v>
      </c>
      <c r="G83" s="34">
        <f t="shared" si="58"/>
        <v>987356.75</v>
      </c>
      <c r="H83" s="34">
        <f t="shared" si="58"/>
        <v>1242342.8700000001</v>
      </c>
      <c r="I83" s="34">
        <f t="shared" si="58"/>
        <v>1271195.1700000002</v>
      </c>
      <c r="J83" s="34">
        <f t="shared" si="58"/>
        <v>1296119.2200000002</v>
      </c>
      <c r="K83" s="34">
        <f t="shared" si="58"/>
        <v>1323672.2100000002</v>
      </c>
      <c r="L83" s="34">
        <f t="shared" si="58"/>
        <v>1346943.2100000002</v>
      </c>
      <c r="M83" s="34">
        <f t="shared" si="58"/>
        <v>1376657.4000000001</v>
      </c>
      <c r="N83" s="34">
        <f t="shared" si="58"/>
        <v>1395893.07</v>
      </c>
      <c r="O83" s="34">
        <f t="shared" si="58"/>
        <v>1422887.9200000002</v>
      </c>
    </row>
    <row r="84" spans="1:15" s="33" customFormat="1" ht="15" thickBot="1" x14ac:dyDescent="0.35">
      <c r="A84" s="24"/>
      <c r="B84" s="188"/>
      <c r="C84" s="66" t="s">
        <v>21</v>
      </c>
      <c r="D84" s="32">
        <f>D80</f>
        <v>6007</v>
      </c>
      <c r="E84" s="34">
        <f t="shared" si="58"/>
        <v>358001</v>
      </c>
      <c r="F84" s="34">
        <f t="shared" si="58"/>
        <v>552808</v>
      </c>
      <c r="G84" s="34">
        <f t="shared" si="58"/>
        <v>586834</v>
      </c>
      <c r="H84" s="34">
        <f t="shared" si="58"/>
        <v>632542</v>
      </c>
      <c r="I84" s="34">
        <f t="shared" si="58"/>
        <v>661293</v>
      </c>
      <c r="J84" s="34">
        <f t="shared" si="58"/>
        <v>686479</v>
      </c>
      <c r="K84" s="34">
        <f t="shared" si="58"/>
        <v>707851</v>
      </c>
      <c r="L84" s="34">
        <f t="shared" si="58"/>
        <v>740128</v>
      </c>
      <c r="M84" s="34">
        <f t="shared" si="58"/>
        <v>775833</v>
      </c>
      <c r="N84" s="34">
        <f t="shared" si="58"/>
        <v>800407</v>
      </c>
      <c r="O84" s="34">
        <f t="shared" si="58"/>
        <v>837623</v>
      </c>
    </row>
    <row r="85" spans="1:15" s="33" customFormat="1" x14ac:dyDescent="0.3">
      <c r="A85" s="24"/>
      <c r="B85" s="187" t="s">
        <v>39</v>
      </c>
      <c r="C85" s="4" t="s">
        <v>26</v>
      </c>
      <c r="D85" s="67">
        <f t="shared" ref="D85:O85" si="59">(D67/D55)</f>
        <v>0.49605385825587484</v>
      </c>
      <c r="E85" s="67">
        <f t="shared" si="59"/>
        <v>0.40294848907713737</v>
      </c>
      <c r="F85" s="67">
        <f t="shared" si="59"/>
        <v>0.46048705296977677</v>
      </c>
      <c r="G85" s="67">
        <f t="shared" si="59"/>
        <v>0.37510983073305904</v>
      </c>
      <c r="H85" s="67">
        <f t="shared" si="59"/>
        <v>0.44120503127796046</v>
      </c>
      <c r="I85" s="67">
        <f t="shared" si="59"/>
        <v>0.38050350481314948</v>
      </c>
      <c r="J85" s="67">
        <f t="shared" si="59"/>
        <v>0.48965410868968773</v>
      </c>
      <c r="K85" s="67">
        <f t="shared" si="59"/>
        <v>0.42442184405936112</v>
      </c>
      <c r="L85" s="67">
        <f t="shared" si="59"/>
        <v>0.4496820453670865</v>
      </c>
      <c r="M85" s="67">
        <f t="shared" si="59"/>
        <v>0.40510067811185624</v>
      </c>
      <c r="N85" s="67">
        <f t="shared" si="59"/>
        <v>0.40909215903700619</v>
      </c>
      <c r="O85" s="67">
        <f t="shared" si="59"/>
        <v>0</v>
      </c>
    </row>
    <row r="86" spans="1:15" s="33" customFormat="1" x14ac:dyDescent="0.3">
      <c r="A86" s="24"/>
      <c r="B86" s="183"/>
      <c r="C86" s="4" t="s">
        <v>27</v>
      </c>
      <c r="D86" s="68">
        <f t="shared" ref="D86:O87" si="60">D71/D59</f>
        <v>0.49605385825587484</v>
      </c>
      <c r="E86" s="68">
        <f t="shared" si="60"/>
        <v>0.44875150268644404</v>
      </c>
      <c r="F86" s="68">
        <f t="shared" si="60"/>
        <v>0.45276043685883804</v>
      </c>
      <c r="G86" s="68">
        <f t="shared" si="60"/>
        <v>0.43153418005016791</v>
      </c>
      <c r="H86" s="68">
        <f t="shared" si="60"/>
        <v>0.43356745607642289</v>
      </c>
      <c r="I86" s="68">
        <f t="shared" si="60"/>
        <v>0.42383048017909242</v>
      </c>
      <c r="J86" s="68">
        <f t="shared" si="60"/>
        <v>0.43347177310350354</v>
      </c>
      <c r="K86" s="68">
        <f t="shared" si="60"/>
        <v>0.43231299107704396</v>
      </c>
      <c r="L86" s="68">
        <f t="shared" si="60"/>
        <v>0.43416932960728666</v>
      </c>
      <c r="M86" s="68">
        <f t="shared" si="60"/>
        <v>0.43120630754711226</v>
      </c>
      <c r="N86" s="68">
        <f t="shared" si="60"/>
        <v>0.42912677840281077</v>
      </c>
      <c r="O86" s="68">
        <f t="shared" si="60"/>
        <v>0.39508977388279926</v>
      </c>
    </row>
    <row r="87" spans="1:15" s="33" customFormat="1" ht="15" thickBot="1" x14ac:dyDescent="0.35">
      <c r="A87" s="24"/>
      <c r="B87" s="188"/>
      <c r="C87" s="10" t="s">
        <v>32</v>
      </c>
      <c r="D87" s="69">
        <f t="shared" si="60"/>
        <v>0.33542667018133082</v>
      </c>
      <c r="E87" s="69">
        <f t="shared" si="60"/>
        <v>0.38764172189460594</v>
      </c>
      <c r="F87" s="69">
        <f t="shared" si="60"/>
        <v>0.4048277355627366</v>
      </c>
      <c r="G87" s="69">
        <f t="shared" si="60"/>
        <v>0.38465659044371342</v>
      </c>
      <c r="H87" s="69">
        <f t="shared" si="60"/>
        <v>0.38456609132419622</v>
      </c>
      <c r="I87" s="69">
        <f t="shared" si="60"/>
        <v>0.38546844259773211</v>
      </c>
      <c r="J87" s="69">
        <f t="shared" si="60"/>
        <v>0.38791732905625437</v>
      </c>
      <c r="K87" s="69">
        <f t="shared" si="60"/>
        <v>0.39034157588110813</v>
      </c>
      <c r="L87" s="69">
        <f t="shared" si="60"/>
        <v>0.38948106884086053</v>
      </c>
      <c r="M87" s="69">
        <f t="shared" si="60"/>
        <v>0.39421363104117957</v>
      </c>
      <c r="N87" s="69">
        <f t="shared" si="60"/>
        <v>0.39168891060033456</v>
      </c>
      <c r="O87" s="69">
        <f t="shared" si="60"/>
        <v>0.39847903739594231</v>
      </c>
    </row>
    <row r="88" spans="1:15" s="33" customFormat="1" x14ac:dyDescent="0.3">
      <c r="A88" s="24"/>
      <c r="B88" s="181" t="s">
        <v>40</v>
      </c>
      <c r="C88" s="4" t="s">
        <v>26</v>
      </c>
      <c r="D88" s="67">
        <f t="shared" ref="D88:O88" si="61">D79/D61</f>
        <v>0.18744510702273565</v>
      </c>
      <c r="E88" s="67">
        <f t="shared" si="61"/>
        <v>6.3010666068427916</v>
      </c>
      <c r="F88" s="67">
        <f t="shared" si="61"/>
        <v>0.14205401336962967</v>
      </c>
      <c r="G88" s="67">
        <f t="shared" si="61"/>
        <v>0.30050139449892083</v>
      </c>
      <c r="H88" s="67">
        <f t="shared" si="61"/>
        <v>1.5454129465138011</v>
      </c>
      <c r="I88" s="67">
        <f t="shared" si="61"/>
        <v>0.15254600666654858</v>
      </c>
      <c r="J88" s="67">
        <f t="shared" si="61"/>
        <v>0.15613016709540151</v>
      </c>
      <c r="K88" s="67">
        <f t="shared" si="61"/>
        <v>0.17831943466382733</v>
      </c>
      <c r="L88" s="67">
        <f t="shared" si="61"/>
        <v>0.14910896962440573</v>
      </c>
      <c r="M88" s="67">
        <f t="shared" si="61"/>
        <v>0.17026584026892591</v>
      </c>
      <c r="N88" s="67">
        <f t="shared" si="61"/>
        <v>0.10530815069835185</v>
      </c>
      <c r="O88" s="67">
        <f t="shared" si="61"/>
        <v>0.18873218875952516</v>
      </c>
    </row>
    <row r="89" spans="1:15" s="33" customFormat="1" x14ac:dyDescent="0.3">
      <c r="A89" s="24"/>
      <c r="B89" s="205"/>
      <c r="C89" s="4" t="s">
        <v>27</v>
      </c>
      <c r="D89" s="68">
        <f t="shared" ref="D89:O90" si="62">D83/D65</f>
        <v>0.18744510702273565</v>
      </c>
      <c r="E89" s="68">
        <f t="shared" si="62"/>
        <v>3.3240083760579755</v>
      </c>
      <c r="F89" s="68">
        <f t="shared" si="62"/>
        <v>2.2257193666720991</v>
      </c>
      <c r="G89" s="68">
        <f t="shared" si="62"/>
        <v>1.6997649594131921</v>
      </c>
      <c r="H89" s="68">
        <f t="shared" si="62"/>
        <v>1.6656206050712115</v>
      </c>
      <c r="I89" s="68">
        <f t="shared" si="62"/>
        <v>1.3595492726239373</v>
      </c>
      <c r="J89" s="68">
        <f t="shared" si="62"/>
        <v>1.184050541298844</v>
      </c>
      <c r="K89" s="68">
        <f t="shared" si="62"/>
        <v>1.0596470109373606</v>
      </c>
      <c r="L89" s="68">
        <f t="shared" si="62"/>
        <v>0.95852124379715609</v>
      </c>
      <c r="M89" s="68">
        <f t="shared" si="62"/>
        <v>0.8714417645910576</v>
      </c>
      <c r="N89" s="68">
        <f t="shared" si="62"/>
        <v>0.79203756411272064</v>
      </c>
      <c r="O89" s="68">
        <f t="shared" si="62"/>
        <v>0.74675022474989938</v>
      </c>
    </row>
    <row r="90" spans="1:15" s="33" customFormat="1" ht="15" thickBot="1" x14ac:dyDescent="0.35">
      <c r="A90" s="24"/>
      <c r="B90" s="182"/>
      <c r="C90" s="10" t="s">
        <v>32</v>
      </c>
      <c r="D90" s="69">
        <f t="shared" si="62"/>
        <v>3.5589022916321066E-2</v>
      </c>
      <c r="E90" s="69">
        <f t="shared" si="62"/>
        <v>1.0185558738928926</v>
      </c>
      <c r="F90" s="69">
        <f t="shared" si="62"/>
        <v>1.0133894526896228</v>
      </c>
      <c r="G90" s="69">
        <f t="shared" si="62"/>
        <v>0.79209623384651928</v>
      </c>
      <c r="H90" s="69">
        <f t="shared" si="62"/>
        <v>0.66556815754556864</v>
      </c>
      <c r="I90" s="69">
        <f t="shared" si="62"/>
        <v>0.57607081224840739</v>
      </c>
      <c r="J90" s="69">
        <f t="shared" si="62"/>
        <v>0.50718690686315437</v>
      </c>
      <c r="K90" s="69">
        <f t="shared" si="62"/>
        <v>0.46939161203646113</v>
      </c>
      <c r="L90" s="69">
        <f t="shared" si="62"/>
        <v>0.43255348855421794</v>
      </c>
      <c r="M90" s="69">
        <f t="shared" si="62"/>
        <v>0.42120130101039494</v>
      </c>
      <c r="N90" s="69">
        <f t="shared" si="62"/>
        <v>0.39741622133169019</v>
      </c>
      <c r="O90" s="69">
        <f t="shared" si="62"/>
        <v>0.38579195257136911</v>
      </c>
    </row>
    <row r="91" spans="1:15" s="33" customFormat="1" x14ac:dyDescent="0.3">
      <c r="A91" s="24"/>
      <c r="B91" s="205" t="s">
        <v>41</v>
      </c>
      <c r="C91" s="4" t="s">
        <v>26</v>
      </c>
      <c r="D91" s="67">
        <f>(D67)/(D61+D55)</f>
        <v>0.48254260825542478</v>
      </c>
      <c r="E91" s="67">
        <f t="shared" ref="E91:O91" si="63">(E67)/(E61+E55)</f>
        <v>0.39175783274054737</v>
      </c>
      <c r="F91" s="67">
        <f t="shared" si="63"/>
        <v>0.44762374690580398</v>
      </c>
      <c r="G91" s="67">
        <f t="shared" si="63"/>
        <v>0.36474474213862146</v>
      </c>
      <c r="H91" s="67">
        <f t="shared" si="63"/>
        <v>0.42821378193853604</v>
      </c>
      <c r="I91" s="67">
        <f t="shared" si="63"/>
        <v>0.36851355778494554</v>
      </c>
      <c r="J91" s="67">
        <f t="shared" si="63"/>
        <v>0.47568638204580643</v>
      </c>
      <c r="K91" s="67">
        <f t="shared" si="63"/>
        <v>0.41272166822193956</v>
      </c>
      <c r="L91" s="67">
        <f t="shared" si="63"/>
        <v>0.43631415502647081</v>
      </c>
      <c r="M91" s="67">
        <f t="shared" si="63"/>
        <v>0.39244041641600608</v>
      </c>
      <c r="N91" s="67">
        <f t="shared" si="63"/>
        <v>0.3959623650921133</v>
      </c>
      <c r="O91" s="67">
        <f t="shared" si="63"/>
        <v>0</v>
      </c>
    </row>
    <row r="92" spans="1:15" s="33" customFormat="1" x14ac:dyDescent="0.3">
      <c r="A92" s="24"/>
      <c r="B92" s="205"/>
      <c r="C92" s="4" t="s">
        <v>27</v>
      </c>
      <c r="D92" s="68">
        <f>(D71)/(D65+D59)</f>
        <v>0.48254260825542478</v>
      </c>
      <c r="E92" s="68">
        <f t="shared" ref="E92:O93" si="64">(E71)/(E65+E59)</f>
        <v>0.436406764564997</v>
      </c>
      <c r="F92" s="68">
        <f t="shared" si="64"/>
        <v>0.44023965582584113</v>
      </c>
      <c r="G92" s="68">
        <f t="shared" si="64"/>
        <v>0.41960301239168918</v>
      </c>
      <c r="H92" s="68">
        <f t="shared" si="64"/>
        <v>0.42141605420233536</v>
      </c>
      <c r="I92" s="68">
        <f t="shared" si="64"/>
        <v>0.41168020877937916</v>
      </c>
      <c r="J92" s="68">
        <f t="shared" si="64"/>
        <v>0.42105412594125041</v>
      </c>
      <c r="K92" s="68">
        <f t="shared" si="64"/>
        <v>0.41998824425433323</v>
      </c>
      <c r="L92" s="68">
        <f t="shared" si="64"/>
        <v>0.42173505247779863</v>
      </c>
      <c r="M92" s="68">
        <f t="shared" si="64"/>
        <v>0.41874176435354343</v>
      </c>
      <c r="N92" s="68">
        <f t="shared" si="64"/>
        <v>0.41659328614854851</v>
      </c>
      <c r="O92" s="68">
        <f t="shared" si="64"/>
        <v>0.3836018986588649</v>
      </c>
    </row>
    <row r="93" spans="1:15" s="33" customFormat="1" ht="15" thickBot="1" x14ac:dyDescent="0.35">
      <c r="A93" s="24"/>
      <c r="B93" s="182"/>
      <c r="C93" s="10" t="s">
        <v>32</v>
      </c>
      <c r="D93" s="69">
        <f>(D72)/(D66+D60)</f>
        <v>0.32306720101537312</v>
      </c>
      <c r="E93" s="69">
        <f t="shared" si="64"/>
        <v>0.37292478716287852</v>
      </c>
      <c r="F93" s="69">
        <f t="shared" si="64"/>
        <v>0.38894754539461857</v>
      </c>
      <c r="G93" s="69">
        <f t="shared" si="64"/>
        <v>0.36950451559582914</v>
      </c>
      <c r="H93" s="69">
        <f t="shared" si="64"/>
        <v>0.36954320814864738</v>
      </c>
      <c r="I93" s="69">
        <f t="shared" si="64"/>
        <v>0.37068363644358332</v>
      </c>
      <c r="J93" s="69">
        <f t="shared" si="64"/>
        <v>0.37319044596869078</v>
      </c>
      <c r="K93" s="69">
        <f t="shared" si="64"/>
        <v>0.37614080215168544</v>
      </c>
      <c r="L93" s="69">
        <f t="shared" si="64"/>
        <v>0.37535640958557492</v>
      </c>
      <c r="M93" s="69">
        <f t="shared" si="64"/>
        <v>0.3804424042499987</v>
      </c>
      <c r="N93" s="69">
        <f t="shared" si="64"/>
        <v>0.37816567217599734</v>
      </c>
      <c r="O93" s="69">
        <f t="shared" si="64"/>
        <v>0.38483105255882322</v>
      </c>
    </row>
    <row r="94" spans="1:15" s="33" customFormat="1" x14ac:dyDescent="0.3">
      <c r="A94" s="70"/>
      <c r="B94" s="71" t="s">
        <v>42</v>
      </c>
      <c r="C94" s="72">
        <v>932616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</row>
    <row r="95" spans="1:15" s="33" customFormat="1" x14ac:dyDescent="0.3">
      <c r="A95" s="74"/>
      <c r="B95" s="220" t="s">
        <v>43</v>
      </c>
      <c r="C95" s="2"/>
      <c r="D95" s="73">
        <f t="shared" ref="D95:O95" si="65">(D7*1000)/($C$94*30.4)</f>
        <v>11.874528208823353</v>
      </c>
      <c r="E95" s="73">
        <f t="shared" si="65"/>
        <v>11.298968368771849</v>
      </c>
      <c r="F95" s="73">
        <f t="shared" si="65"/>
        <v>14.162764795619612</v>
      </c>
      <c r="G95" s="73">
        <f t="shared" si="65"/>
        <v>16.24970710571689</v>
      </c>
      <c r="H95" s="73">
        <f t="shared" si="65"/>
        <v>16.940710465592428</v>
      </c>
      <c r="I95" s="73">
        <f t="shared" si="65"/>
        <v>18.926635286909985</v>
      </c>
      <c r="J95" s="73">
        <f t="shared" si="65"/>
        <v>19.077844076853655</v>
      </c>
      <c r="K95" s="73">
        <f t="shared" si="65"/>
        <v>14.72227611702769</v>
      </c>
      <c r="L95" s="73">
        <f t="shared" si="65"/>
        <v>13.198442818232179</v>
      </c>
      <c r="M95" s="73">
        <f t="shared" si="65"/>
        <v>15.332754711929725</v>
      </c>
      <c r="N95" s="73">
        <f t="shared" si="65"/>
        <v>14.648735103024295</v>
      </c>
      <c r="O95" s="73">
        <f t="shared" si="65"/>
        <v>14.246252364034975</v>
      </c>
    </row>
    <row r="96" spans="1:15" s="33" customFormat="1" ht="10.5" customHeight="1" x14ac:dyDescent="0.3">
      <c r="A96" s="74"/>
      <c r="B96" s="221"/>
      <c r="C96" s="11"/>
      <c r="D96" s="75"/>
      <c r="E96" s="76"/>
      <c r="F96" s="76"/>
      <c r="G96" s="76"/>
      <c r="H96" s="75"/>
      <c r="I96" s="76"/>
      <c r="J96" s="76"/>
      <c r="K96" s="76"/>
      <c r="L96" s="76"/>
      <c r="M96" s="76"/>
      <c r="N96" s="76"/>
      <c r="O96" s="76"/>
    </row>
    <row r="97" spans="1:28" s="24" customFormat="1" x14ac:dyDescent="0.3">
      <c r="A97" s="74"/>
      <c r="B97" s="220" t="s">
        <v>44</v>
      </c>
      <c r="C97" s="12"/>
      <c r="D97" s="218">
        <f t="shared" ref="D97:O97" si="66">((D13+D25)*1000)/($C$94*30.4)</f>
        <v>9.5455530747014734</v>
      </c>
      <c r="E97" s="218">
        <f t="shared" si="66"/>
        <v>9.7270953284546966</v>
      </c>
      <c r="F97" s="218">
        <f t="shared" si="66"/>
        <v>9.8452900229033169</v>
      </c>
      <c r="G97" s="218">
        <f t="shared" si="66"/>
        <v>11.284718695075268</v>
      </c>
      <c r="H97" s="218">
        <f t="shared" si="66"/>
        <v>10.991612783148071</v>
      </c>
      <c r="I97" s="218">
        <f t="shared" si="66"/>
        <v>11.938863369275243</v>
      </c>
      <c r="J97" s="218">
        <f t="shared" si="66"/>
        <v>10.512026611731212</v>
      </c>
      <c r="K97" s="218">
        <f t="shared" si="66"/>
        <v>10.618969707394662</v>
      </c>
      <c r="L97" s="218">
        <f t="shared" si="66"/>
        <v>9.5168068270214903</v>
      </c>
      <c r="M97" s="218">
        <f t="shared" si="66"/>
        <v>10.438873583892825</v>
      </c>
      <c r="N97" s="218">
        <f t="shared" si="66"/>
        <v>10.542183718193035</v>
      </c>
      <c r="O97" s="218">
        <f t="shared" si="66"/>
        <v>8.9778940438282717</v>
      </c>
      <c r="P97" s="33"/>
    </row>
    <row r="98" spans="1:28" s="24" customFormat="1" ht="15" thickBot="1" x14ac:dyDescent="0.35">
      <c r="A98" s="77"/>
      <c r="B98" s="221"/>
      <c r="C98" s="11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33"/>
    </row>
    <row r="99" spans="1:28" s="24" customFormat="1" ht="15.6" x14ac:dyDescent="0.3">
      <c r="B99" s="181" t="s">
        <v>45</v>
      </c>
      <c r="C99" s="78" t="s">
        <v>46</v>
      </c>
      <c r="D99" s="79"/>
      <c r="E99" s="79"/>
      <c r="F99" s="79"/>
      <c r="G99" s="79"/>
      <c r="H99" s="79"/>
      <c r="I99" s="79"/>
      <c r="J99" s="79"/>
      <c r="K99" s="79"/>
      <c r="L99" s="80"/>
      <c r="M99" s="79"/>
      <c r="N99" s="79"/>
      <c r="O99" s="79"/>
      <c r="P99" s="33"/>
    </row>
    <row r="100" spans="1:28" s="24" customFormat="1" ht="15.6" x14ac:dyDescent="0.3">
      <c r="B100" s="205"/>
      <c r="C100" s="81" t="s">
        <v>47</v>
      </c>
      <c r="D100" s="82"/>
      <c r="E100" s="82"/>
      <c r="F100" s="82"/>
      <c r="G100" s="82"/>
      <c r="H100" s="82"/>
      <c r="I100" s="82"/>
      <c r="J100" s="82"/>
      <c r="K100" s="82"/>
      <c r="L100" s="83"/>
      <c r="M100" s="82"/>
      <c r="N100" s="82"/>
      <c r="O100" s="82"/>
      <c r="P100" s="33"/>
    </row>
    <row r="101" spans="1:28" s="24" customFormat="1" ht="18" x14ac:dyDescent="0.35">
      <c r="B101" s="205"/>
      <c r="C101" s="81" t="s">
        <v>48</v>
      </c>
      <c r="D101" s="82">
        <v>221773</v>
      </c>
      <c r="E101" s="82">
        <v>229691</v>
      </c>
      <c r="F101" s="82">
        <v>200610</v>
      </c>
      <c r="G101" s="82">
        <v>241572</v>
      </c>
      <c r="H101" s="82">
        <v>283238</v>
      </c>
      <c r="I101" s="82">
        <v>198524</v>
      </c>
      <c r="J101" s="82">
        <v>226194</v>
      </c>
      <c r="K101" s="82">
        <v>211112</v>
      </c>
      <c r="L101" s="83">
        <v>239574</v>
      </c>
      <c r="M101" s="82">
        <v>197058</v>
      </c>
      <c r="N101" s="82">
        <v>233685</v>
      </c>
      <c r="O101" s="84">
        <v>248003</v>
      </c>
      <c r="P101" s="33"/>
    </row>
    <row r="102" spans="1:28" s="24" customFormat="1" ht="15.6" x14ac:dyDescent="0.3">
      <c r="B102" s="205"/>
      <c r="C102" s="81" t="s">
        <v>49</v>
      </c>
      <c r="D102" s="82"/>
      <c r="E102" s="82"/>
      <c r="F102" s="82"/>
      <c r="G102" s="82"/>
      <c r="H102" s="82"/>
      <c r="I102" s="82"/>
      <c r="J102" s="82"/>
      <c r="K102" s="82"/>
      <c r="L102" s="83"/>
      <c r="M102" s="82"/>
      <c r="N102" s="82"/>
      <c r="O102" s="82"/>
      <c r="P102" s="33"/>
    </row>
    <row r="103" spans="1:28" s="24" customFormat="1" ht="16.2" thickBot="1" x14ac:dyDescent="0.35">
      <c r="B103" s="205"/>
      <c r="C103" s="81" t="s">
        <v>50</v>
      </c>
      <c r="D103" s="82"/>
      <c r="E103" s="82"/>
      <c r="F103" s="82"/>
      <c r="G103" s="82"/>
      <c r="H103" s="82"/>
      <c r="I103" s="82"/>
      <c r="J103" s="82"/>
      <c r="K103" s="82"/>
      <c r="L103" s="83"/>
      <c r="M103" s="82"/>
      <c r="N103" s="82"/>
      <c r="O103" s="82"/>
      <c r="P103" s="33"/>
    </row>
    <row r="104" spans="1:28" s="24" customFormat="1" ht="15.6" x14ac:dyDescent="0.3">
      <c r="B104" s="183"/>
      <c r="C104" s="85" t="s">
        <v>21</v>
      </c>
      <c r="D104" s="79">
        <f t="shared" ref="D104:O104" si="67">SUM(D99:D103)</f>
        <v>221773</v>
      </c>
      <c r="E104" s="79">
        <f t="shared" si="67"/>
        <v>229691</v>
      </c>
      <c r="F104" s="79">
        <f t="shared" si="67"/>
        <v>200610</v>
      </c>
      <c r="G104" s="79">
        <f t="shared" si="67"/>
        <v>241572</v>
      </c>
      <c r="H104" s="79">
        <f t="shared" si="67"/>
        <v>283238</v>
      </c>
      <c r="I104" s="79">
        <f t="shared" si="67"/>
        <v>198524</v>
      </c>
      <c r="J104" s="79">
        <f t="shared" si="67"/>
        <v>226194</v>
      </c>
      <c r="K104" s="79">
        <f t="shared" si="67"/>
        <v>211112</v>
      </c>
      <c r="L104" s="79">
        <f t="shared" si="67"/>
        <v>239574</v>
      </c>
      <c r="M104" s="79">
        <f t="shared" si="67"/>
        <v>197058</v>
      </c>
      <c r="N104" s="79">
        <f t="shared" si="67"/>
        <v>233685</v>
      </c>
      <c r="O104" s="79">
        <f t="shared" si="67"/>
        <v>248003</v>
      </c>
      <c r="P104" s="33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</row>
    <row r="105" spans="1:28" s="24" customFormat="1" ht="15.6" x14ac:dyDescent="0.3">
      <c r="B105" s="183"/>
      <c r="C105" s="4" t="s">
        <v>51</v>
      </c>
      <c r="D105" s="82">
        <v>226298.97959183675</v>
      </c>
      <c r="E105" s="82">
        <v>234378.57142857142</v>
      </c>
      <c r="F105" s="82">
        <v>204704.08163265308</v>
      </c>
      <c r="G105" s="87">
        <v>246502.04081632654</v>
      </c>
      <c r="H105" s="82">
        <v>289018.36734693876</v>
      </c>
      <c r="I105" s="82">
        <v>202575.51020408163</v>
      </c>
      <c r="J105" s="87">
        <v>230810.20408163266</v>
      </c>
      <c r="K105" s="82">
        <v>215420.4081632653</v>
      </c>
      <c r="L105" s="82">
        <v>244463.26530612246</v>
      </c>
      <c r="M105" s="87">
        <v>201079.5918367347</v>
      </c>
      <c r="N105" s="82">
        <v>238454.08163265308</v>
      </c>
      <c r="O105" s="82">
        <v>253064.28571428571</v>
      </c>
      <c r="P105" s="33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</row>
    <row r="106" spans="1:28" s="24" customFormat="1" ht="15.6" x14ac:dyDescent="0.3">
      <c r="B106" s="183"/>
      <c r="C106" s="4" t="s">
        <v>52</v>
      </c>
      <c r="D106" s="82">
        <v>230917.32611411912</v>
      </c>
      <c r="E106" s="82">
        <v>239161.80758017494</v>
      </c>
      <c r="F106" s="82">
        <v>208881.71595168681</v>
      </c>
      <c r="G106" s="87">
        <v>251532.6947105373</v>
      </c>
      <c r="H106" s="82">
        <v>294916.7013744273</v>
      </c>
      <c r="I106" s="82">
        <v>206709.70428987921</v>
      </c>
      <c r="J106" s="87">
        <v>235520.61640982926</v>
      </c>
      <c r="K106" s="82">
        <v>219816.7430237401</v>
      </c>
      <c r="L106" s="82">
        <v>249452.31153685966</v>
      </c>
      <c r="M106" s="87">
        <v>205183.2569762599</v>
      </c>
      <c r="N106" s="82">
        <v>243320.4914618909</v>
      </c>
      <c r="O106" s="82">
        <v>258228.86297376093</v>
      </c>
      <c r="P106" s="33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</row>
    <row r="107" spans="1:28" s="24" customFormat="1" ht="15.6" x14ac:dyDescent="0.3">
      <c r="B107" s="183"/>
      <c r="C107" s="4" t="s">
        <v>53</v>
      </c>
      <c r="D107" s="82">
        <v>233249.82435769608</v>
      </c>
      <c r="E107" s="82">
        <v>241577.58341431813</v>
      </c>
      <c r="F107" s="82">
        <v>210991.63227443112</v>
      </c>
      <c r="G107" s="87">
        <v>254073.42900054273</v>
      </c>
      <c r="H107" s="82">
        <v>297895.65795396699</v>
      </c>
      <c r="I107" s="82">
        <v>208797.68110088809</v>
      </c>
      <c r="J107" s="87">
        <v>237899.61253518108</v>
      </c>
      <c r="K107" s="82">
        <v>222037.11416539404</v>
      </c>
      <c r="L107" s="82">
        <v>251972.03185541381</v>
      </c>
      <c r="M107" s="87">
        <v>207255.81512753526</v>
      </c>
      <c r="N107" s="82">
        <v>245778.2742039302</v>
      </c>
      <c r="O107" s="82">
        <v>260837.23532703123</v>
      </c>
      <c r="P107" s="33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</row>
    <row r="108" spans="1:28" s="24" customFormat="1" ht="16.2" thickBot="1" x14ac:dyDescent="0.35">
      <c r="B108" s="183"/>
      <c r="C108" s="48" t="s">
        <v>54</v>
      </c>
      <c r="D108" s="82">
        <v>235605.88318959202</v>
      </c>
      <c r="E108" s="82">
        <v>244017.76102456378</v>
      </c>
      <c r="F108" s="82">
        <v>213122.86088326375</v>
      </c>
      <c r="G108" s="87">
        <v>256639.8272732755</v>
      </c>
      <c r="H108" s="82">
        <v>300904.70500400709</v>
      </c>
      <c r="I108" s="159">
        <v>210906.74858675565</v>
      </c>
      <c r="J108" s="87">
        <v>240302.63892442532</v>
      </c>
      <c r="K108" s="159">
        <v>224279.91329837783</v>
      </c>
      <c r="L108" s="159">
        <v>254517.20389435737</v>
      </c>
      <c r="M108" s="160">
        <v>209349.30820963156</v>
      </c>
      <c r="N108" s="159">
        <v>248260.88303427293</v>
      </c>
      <c r="O108" s="82">
        <v>263471.95487578912</v>
      </c>
      <c r="P108" s="33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</row>
    <row r="109" spans="1:28" s="24" customFormat="1" ht="15" thickTop="1" x14ac:dyDescent="0.3">
      <c r="A109" s="214" t="s">
        <v>134</v>
      </c>
      <c r="B109" s="216" t="s">
        <v>55</v>
      </c>
      <c r="C109" s="161" t="s">
        <v>16</v>
      </c>
      <c r="D109" s="162">
        <v>293400</v>
      </c>
      <c r="E109" s="162">
        <v>286000</v>
      </c>
      <c r="F109" s="162">
        <v>292700</v>
      </c>
      <c r="G109" s="162">
        <v>298000</v>
      </c>
      <c r="H109" s="162">
        <v>297800</v>
      </c>
      <c r="I109" s="162">
        <v>305400</v>
      </c>
      <c r="J109" s="162">
        <v>246300</v>
      </c>
      <c r="K109" s="162">
        <v>238500</v>
      </c>
      <c r="L109" s="162">
        <v>250000</v>
      </c>
      <c r="M109" s="162">
        <v>289500</v>
      </c>
      <c r="N109" s="162">
        <f>+[2]PIGOO!L86</f>
        <v>0</v>
      </c>
      <c r="O109" s="163">
        <f>+[2]PIGOO!M86</f>
        <v>0</v>
      </c>
      <c r="P109" s="33"/>
    </row>
    <row r="110" spans="1:28" s="24" customFormat="1" ht="15" thickBot="1" x14ac:dyDescent="0.35">
      <c r="A110" s="215"/>
      <c r="B110" s="183"/>
      <c r="C110" s="4" t="s">
        <v>17</v>
      </c>
      <c r="D110" s="32">
        <v>292720</v>
      </c>
      <c r="E110" s="34">
        <v>85208</v>
      </c>
      <c r="F110" s="34">
        <v>125310</v>
      </c>
      <c r="G110" s="34">
        <v>217980</v>
      </c>
      <c r="H110" s="34">
        <v>230510</v>
      </c>
      <c r="I110" s="34">
        <v>210120</v>
      </c>
      <c r="J110" s="34">
        <v>267047</v>
      </c>
      <c r="K110" s="36">
        <v>293751</v>
      </c>
      <c r="L110" s="34">
        <v>0</v>
      </c>
      <c r="M110" s="34">
        <v>0</v>
      </c>
      <c r="N110" s="34">
        <v>0</v>
      </c>
      <c r="O110" s="164">
        <v>0</v>
      </c>
      <c r="P110" s="33"/>
      <c r="Q110" s="24" t="s">
        <v>56</v>
      </c>
    </row>
    <row r="111" spans="1:28" s="24" customFormat="1" x14ac:dyDescent="0.3">
      <c r="A111" s="165"/>
      <c r="B111" s="183"/>
      <c r="C111" s="65" t="s">
        <v>18</v>
      </c>
      <c r="D111" s="51">
        <f>(D109/D110)-1</f>
        <v>2.3230390817163826E-3</v>
      </c>
      <c r="E111" s="38">
        <f t="shared" ref="E111:J111" si="68">(E109/E110)-1</f>
        <v>2.3564923481363254</v>
      </c>
      <c r="F111" s="38">
        <f t="shared" si="68"/>
        <v>1.3358071981485913</v>
      </c>
      <c r="G111" s="38">
        <f t="shared" si="68"/>
        <v>0.36709789888980637</v>
      </c>
      <c r="H111" s="38">
        <f t="shared" si="68"/>
        <v>0.29191792113140425</v>
      </c>
      <c r="I111" s="38">
        <f t="shared" si="68"/>
        <v>0.4534551684751571</v>
      </c>
      <c r="J111" s="38">
        <f t="shared" si="68"/>
        <v>-7.7690444004238968E-2</v>
      </c>
      <c r="K111" s="39">
        <f>(K109/K110)-1</f>
        <v>-0.18808787033916485</v>
      </c>
      <c r="L111" s="38">
        <v>0</v>
      </c>
      <c r="M111" s="38">
        <v>0</v>
      </c>
      <c r="N111" s="38">
        <v>0</v>
      </c>
      <c r="O111" s="166">
        <v>0</v>
      </c>
      <c r="P111" s="33"/>
    </row>
    <row r="112" spans="1:28" s="24" customFormat="1" x14ac:dyDescent="0.3">
      <c r="A112" s="165"/>
      <c r="B112" s="183"/>
      <c r="C112" s="65" t="s">
        <v>19</v>
      </c>
      <c r="D112" s="51">
        <f>(D113/D114)-1</f>
        <v>2.3230390817163826E-3</v>
      </c>
      <c r="E112" s="38">
        <f t="shared" ref="E112:J112" si="69">(E113/E114)-1</f>
        <v>0.53309625113778281</v>
      </c>
      <c r="F112" s="38">
        <f t="shared" si="69"/>
        <v>0.7329772393976608</v>
      </c>
      <c r="G112" s="38">
        <f t="shared" si="69"/>
        <v>0.62239433846631664</v>
      </c>
      <c r="H112" s="38">
        <f t="shared" si="69"/>
        <v>0.54235243683069112</v>
      </c>
      <c r="I112" s="38">
        <f t="shared" si="69"/>
        <v>0.52627538197767687</v>
      </c>
      <c r="J112" s="38">
        <f t="shared" si="69"/>
        <v>0.41339986493059322</v>
      </c>
      <c r="K112" s="39">
        <f>(K113/K114)-1</f>
        <v>0.31083228939666063</v>
      </c>
      <c r="L112" s="38">
        <f t="shared" ref="L112:O112" si="70">(L113/L114)-1</f>
        <v>0.45595786946360417</v>
      </c>
      <c r="M112" s="38">
        <f t="shared" si="70"/>
        <v>0.62401329118112492</v>
      </c>
      <c r="N112" s="38">
        <f t="shared" si="70"/>
        <v>0.62401329118112492</v>
      </c>
      <c r="O112" s="166">
        <f t="shared" si="70"/>
        <v>0.62401329118112492</v>
      </c>
      <c r="P112" s="33"/>
    </row>
    <row r="113" spans="1:16" s="33" customFormat="1" x14ac:dyDescent="0.3">
      <c r="A113" s="165"/>
      <c r="B113" s="183"/>
      <c r="C113" s="65" t="s">
        <v>16</v>
      </c>
      <c r="D113" s="32">
        <f>+D109</f>
        <v>293400</v>
      </c>
      <c r="E113" s="34">
        <f t="shared" ref="E113:O114" si="71">D113+E109</f>
        <v>579400</v>
      </c>
      <c r="F113" s="34">
        <f t="shared" si="71"/>
        <v>872100</v>
      </c>
      <c r="G113" s="34">
        <f t="shared" si="71"/>
        <v>1170100</v>
      </c>
      <c r="H113" s="34">
        <f t="shared" si="71"/>
        <v>1467900</v>
      </c>
      <c r="I113" s="34">
        <f t="shared" si="71"/>
        <v>1773300</v>
      </c>
      <c r="J113" s="34">
        <f t="shared" si="71"/>
        <v>2019600</v>
      </c>
      <c r="K113" s="34">
        <f t="shared" si="71"/>
        <v>2258100</v>
      </c>
      <c r="L113" s="34">
        <f t="shared" si="71"/>
        <v>2508100</v>
      </c>
      <c r="M113" s="34">
        <f t="shared" si="71"/>
        <v>2797600</v>
      </c>
      <c r="N113" s="34">
        <f t="shared" si="71"/>
        <v>2797600</v>
      </c>
      <c r="O113" s="164">
        <f t="shared" si="71"/>
        <v>2797600</v>
      </c>
    </row>
    <row r="114" spans="1:16" s="33" customFormat="1" ht="15" thickBot="1" x14ac:dyDescent="0.35">
      <c r="A114" s="165"/>
      <c r="B114" s="188"/>
      <c r="C114" s="66" t="s">
        <v>17</v>
      </c>
      <c r="D114" s="88">
        <f>+D110</f>
        <v>292720</v>
      </c>
      <c r="E114" s="34">
        <f t="shared" si="71"/>
        <v>377928</v>
      </c>
      <c r="F114" s="34">
        <f t="shared" si="71"/>
        <v>503238</v>
      </c>
      <c r="G114" s="34">
        <f t="shared" si="71"/>
        <v>721218</v>
      </c>
      <c r="H114" s="34">
        <f t="shared" si="71"/>
        <v>951728</v>
      </c>
      <c r="I114" s="34">
        <f t="shared" si="71"/>
        <v>1161848</v>
      </c>
      <c r="J114" s="34">
        <f t="shared" si="71"/>
        <v>1428895</v>
      </c>
      <c r="K114" s="34">
        <f t="shared" si="71"/>
        <v>1722646</v>
      </c>
      <c r="L114" s="34">
        <f t="shared" si="71"/>
        <v>1722646</v>
      </c>
      <c r="M114" s="34">
        <f t="shared" si="71"/>
        <v>1722646</v>
      </c>
      <c r="N114" s="34">
        <f t="shared" si="71"/>
        <v>1722646</v>
      </c>
      <c r="O114" s="164">
        <f t="shared" si="71"/>
        <v>1722646</v>
      </c>
    </row>
    <row r="115" spans="1:16" s="33" customFormat="1" x14ac:dyDescent="0.3">
      <c r="A115" s="217" t="s">
        <v>134</v>
      </c>
      <c r="B115" s="187" t="s">
        <v>57</v>
      </c>
      <c r="C115" s="4" t="s">
        <v>16</v>
      </c>
      <c r="D115" s="61">
        <f>+[2]PIGOO!B87</f>
        <v>0</v>
      </c>
      <c r="E115" s="61">
        <f>+[2]PIGOO!C87</f>
        <v>0</v>
      </c>
      <c r="F115" s="61">
        <f>+[2]PIGOO!D87</f>
        <v>0</v>
      </c>
      <c r="G115" s="61">
        <f>+[2]PIGOO!E87</f>
        <v>0</v>
      </c>
      <c r="H115" s="61">
        <f>+[2]PIGOO!F87</f>
        <v>0</v>
      </c>
      <c r="I115" s="61">
        <f>+[2]PIGOO!G87</f>
        <v>0</v>
      </c>
      <c r="J115" s="61">
        <f>+[2]PIGOO!H87</f>
        <v>0</v>
      </c>
      <c r="K115" s="61">
        <f>+[2]PIGOO!I87</f>
        <v>0</v>
      </c>
      <c r="L115" s="61">
        <f>+[2]PIGOO!J87</f>
        <v>0</v>
      </c>
      <c r="M115" s="61">
        <f>+[2]PIGOO!K87</f>
        <v>250000</v>
      </c>
      <c r="N115" s="61">
        <f>+[2]PIGOO!L87</f>
        <v>0</v>
      </c>
      <c r="O115" s="167">
        <f>+[2]PIGOO!M87</f>
        <v>0</v>
      </c>
    </row>
    <row r="116" spans="1:16" s="33" customFormat="1" ht="15" thickBot="1" x14ac:dyDescent="0.35">
      <c r="A116" s="215"/>
      <c r="B116" s="183"/>
      <c r="C116" s="4" t="s">
        <v>17</v>
      </c>
      <c r="D116" s="64">
        <v>0</v>
      </c>
      <c r="E116" s="35">
        <v>0</v>
      </c>
      <c r="F116" s="34"/>
      <c r="G116" s="34"/>
      <c r="H116" s="74">
        <v>0</v>
      </c>
      <c r="I116" s="74">
        <v>0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164">
        <v>0</v>
      </c>
    </row>
    <row r="117" spans="1:16" s="33" customFormat="1" x14ac:dyDescent="0.3">
      <c r="A117" s="165"/>
      <c r="B117" s="183"/>
      <c r="C117" s="65" t="s">
        <v>18</v>
      </c>
      <c r="D117" s="51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166">
        <v>0</v>
      </c>
      <c r="P117" s="38">
        <v>0</v>
      </c>
    </row>
    <row r="118" spans="1:16" s="33" customFormat="1" x14ac:dyDescent="0.3">
      <c r="A118" s="165"/>
      <c r="B118" s="183"/>
      <c r="C118" s="65" t="s">
        <v>19</v>
      </c>
      <c r="D118" s="51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166">
        <v>0</v>
      </c>
      <c r="P118" s="38">
        <v>0</v>
      </c>
    </row>
    <row r="119" spans="1:16" s="33" customFormat="1" x14ac:dyDescent="0.3">
      <c r="A119" s="165"/>
      <c r="B119" s="183"/>
      <c r="C119" s="65" t="s">
        <v>20</v>
      </c>
      <c r="D119" s="32">
        <f>D115</f>
        <v>0</v>
      </c>
      <c r="E119" s="34">
        <f t="shared" ref="E119:O120" si="72">D119+E115</f>
        <v>0</v>
      </c>
      <c r="F119" s="34">
        <f t="shared" si="72"/>
        <v>0</v>
      </c>
      <c r="G119" s="34">
        <f t="shared" si="72"/>
        <v>0</v>
      </c>
      <c r="H119" s="34">
        <f t="shared" si="72"/>
        <v>0</v>
      </c>
      <c r="I119" s="34">
        <f t="shared" si="72"/>
        <v>0</v>
      </c>
      <c r="J119" s="34">
        <f t="shared" si="72"/>
        <v>0</v>
      </c>
      <c r="K119" s="34">
        <f t="shared" si="72"/>
        <v>0</v>
      </c>
      <c r="L119" s="34">
        <f t="shared" si="72"/>
        <v>0</v>
      </c>
      <c r="M119" s="34">
        <f t="shared" si="72"/>
        <v>250000</v>
      </c>
      <c r="N119" s="34">
        <f t="shared" si="72"/>
        <v>250000</v>
      </c>
      <c r="O119" s="164">
        <f t="shared" si="72"/>
        <v>250000</v>
      </c>
    </row>
    <row r="120" spans="1:16" s="33" customFormat="1" ht="15" thickBot="1" x14ac:dyDescent="0.35">
      <c r="A120" s="165"/>
      <c r="B120" s="183"/>
      <c r="C120" s="66" t="s">
        <v>21</v>
      </c>
      <c r="D120" s="88">
        <f>D116</f>
        <v>0</v>
      </c>
      <c r="E120" s="89">
        <f t="shared" si="72"/>
        <v>0</v>
      </c>
      <c r="F120" s="89">
        <f t="shared" si="72"/>
        <v>0</v>
      </c>
      <c r="G120" s="89">
        <f t="shared" si="72"/>
        <v>0</v>
      </c>
      <c r="H120" s="89">
        <f t="shared" si="72"/>
        <v>0</v>
      </c>
      <c r="I120" s="89">
        <f t="shared" si="72"/>
        <v>0</v>
      </c>
      <c r="J120" s="89">
        <f t="shared" si="72"/>
        <v>0</v>
      </c>
      <c r="K120" s="89">
        <f t="shared" si="72"/>
        <v>0</v>
      </c>
      <c r="L120" s="89">
        <f t="shared" si="72"/>
        <v>0</v>
      </c>
      <c r="M120" s="89">
        <f t="shared" si="72"/>
        <v>0</v>
      </c>
      <c r="N120" s="89">
        <f t="shared" si="72"/>
        <v>0</v>
      </c>
      <c r="O120" s="168">
        <f t="shared" si="72"/>
        <v>0</v>
      </c>
    </row>
    <row r="121" spans="1:16" s="33" customFormat="1" x14ac:dyDescent="0.3">
      <c r="A121" s="217" t="s">
        <v>134</v>
      </c>
      <c r="B121" s="187" t="s">
        <v>58</v>
      </c>
      <c r="C121" s="4" t="s">
        <v>16</v>
      </c>
      <c r="D121" s="90">
        <v>0</v>
      </c>
      <c r="E121" s="91">
        <v>0</v>
      </c>
      <c r="F121" s="92">
        <v>0</v>
      </c>
      <c r="G121" s="92">
        <v>0</v>
      </c>
      <c r="H121" s="92">
        <v>0</v>
      </c>
      <c r="I121" s="92">
        <v>0</v>
      </c>
      <c r="J121" s="92">
        <v>0</v>
      </c>
      <c r="K121" s="92">
        <v>0</v>
      </c>
      <c r="L121" s="92">
        <v>0</v>
      </c>
      <c r="M121" s="92">
        <v>0</v>
      </c>
      <c r="N121" s="92">
        <v>0</v>
      </c>
      <c r="O121" s="169">
        <v>0</v>
      </c>
    </row>
    <row r="122" spans="1:16" s="33" customFormat="1" ht="15" thickBot="1" x14ac:dyDescent="0.35">
      <c r="A122" s="215"/>
      <c r="B122" s="183"/>
      <c r="C122" s="4" t="s">
        <v>17</v>
      </c>
      <c r="D122" s="93">
        <v>0</v>
      </c>
      <c r="E122" s="94">
        <v>0</v>
      </c>
      <c r="F122" s="74">
        <v>0</v>
      </c>
      <c r="G122" s="74">
        <v>0</v>
      </c>
      <c r="H122" s="74">
        <v>0</v>
      </c>
      <c r="I122" s="74">
        <v>0</v>
      </c>
      <c r="J122" s="74">
        <v>0</v>
      </c>
      <c r="K122" s="74">
        <v>0</v>
      </c>
      <c r="L122" s="74">
        <v>0</v>
      </c>
      <c r="M122" s="74">
        <v>0</v>
      </c>
      <c r="N122" s="74">
        <v>0</v>
      </c>
      <c r="O122" s="164">
        <v>0</v>
      </c>
    </row>
    <row r="123" spans="1:16" s="33" customFormat="1" x14ac:dyDescent="0.3">
      <c r="A123" s="165"/>
      <c r="B123" s="183"/>
      <c r="C123" s="65" t="s">
        <v>18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166">
        <v>0</v>
      </c>
    </row>
    <row r="124" spans="1:16" s="33" customFormat="1" x14ac:dyDescent="0.3">
      <c r="A124" s="165"/>
      <c r="B124" s="183"/>
      <c r="C124" s="65" t="s">
        <v>19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166">
        <v>0</v>
      </c>
    </row>
    <row r="125" spans="1:16" s="33" customFormat="1" x14ac:dyDescent="0.3">
      <c r="A125" s="165"/>
      <c r="B125" s="183"/>
      <c r="C125" s="65" t="s">
        <v>20</v>
      </c>
      <c r="D125" s="32">
        <f>D121</f>
        <v>0</v>
      </c>
      <c r="E125" s="34">
        <f t="shared" ref="E125:O126" si="73">D125+E121</f>
        <v>0</v>
      </c>
      <c r="F125" s="34">
        <f t="shared" si="73"/>
        <v>0</v>
      </c>
      <c r="G125" s="34">
        <f t="shared" si="73"/>
        <v>0</v>
      </c>
      <c r="H125" s="34">
        <f t="shared" si="73"/>
        <v>0</v>
      </c>
      <c r="I125" s="34">
        <f t="shared" si="73"/>
        <v>0</v>
      </c>
      <c r="J125" s="34">
        <f t="shared" si="73"/>
        <v>0</v>
      </c>
      <c r="K125" s="34">
        <f t="shared" si="73"/>
        <v>0</v>
      </c>
      <c r="L125" s="34">
        <f t="shared" si="73"/>
        <v>0</v>
      </c>
      <c r="M125" s="34">
        <f t="shared" si="73"/>
        <v>0</v>
      </c>
      <c r="N125" s="34">
        <f t="shared" si="73"/>
        <v>0</v>
      </c>
      <c r="O125" s="164">
        <f t="shared" si="73"/>
        <v>0</v>
      </c>
    </row>
    <row r="126" spans="1:16" s="33" customFormat="1" ht="15" thickBot="1" x14ac:dyDescent="0.35">
      <c r="A126" s="165"/>
      <c r="B126" s="188"/>
      <c r="C126" s="66" t="s">
        <v>21</v>
      </c>
      <c r="D126" s="32">
        <f>D122</f>
        <v>0</v>
      </c>
      <c r="E126" s="34">
        <f t="shared" si="73"/>
        <v>0</v>
      </c>
      <c r="F126" s="34">
        <f t="shared" si="73"/>
        <v>0</v>
      </c>
      <c r="G126" s="34">
        <f t="shared" si="73"/>
        <v>0</v>
      </c>
      <c r="H126" s="34">
        <f t="shared" si="73"/>
        <v>0</v>
      </c>
      <c r="I126" s="34">
        <f t="shared" si="73"/>
        <v>0</v>
      </c>
      <c r="J126" s="34">
        <f t="shared" si="73"/>
        <v>0</v>
      </c>
      <c r="K126" s="34">
        <f t="shared" si="73"/>
        <v>0</v>
      </c>
      <c r="L126" s="34">
        <f t="shared" si="73"/>
        <v>0</v>
      </c>
      <c r="M126" s="34">
        <f t="shared" si="73"/>
        <v>0</v>
      </c>
      <c r="N126" s="34">
        <f t="shared" si="73"/>
        <v>0</v>
      </c>
      <c r="O126" s="164">
        <f t="shared" si="73"/>
        <v>0</v>
      </c>
    </row>
    <row r="127" spans="1:16" s="33" customFormat="1" x14ac:dyDescent="0.3">
      <c r="A127" s="203" t="s">
        <v>33</v>
      </c>
      <c r="B127" s="187" t="s">
        <v>59</v>
      </c>
      <c r="C127" s="4" t="s">
        <v>16</v>
      </c>
      <c r="D127" s="61">
        <v>0</v>
      </c>
      <c r="E127" s="62">
        <v>0</v>
      </c>
      <c r="F127" s="41">
        <v>0</v>
      </c>
      <c r="G127" s="41"/>
      <c r="H127" s="41">
        <v>0</v>
      </c>
      <c r="I127" s="41"/>
      <c r="J127" s="41"/>
      <c r="K127" s="95"/>
      <c r="L127" s="41"/>
      <c r="M127" s="41"/>
      <c r="N127" s="41"/>
      <c r="O127" s="169"/>
    </row>
    <row r="128" spans="1:16" s="33" customFormat="1" ht="15" thickBot="1" x14ac:dyDescent="0.35">
      <c r="A128" s="204"/>
      <c r="B128" s="183"/>
      <c r="C128" s="4" t="s">
        <v>17</v>
      </c>
      <c r="D128" s="64">
        <v>1110</v>
      </c>
      <c r="E128" s="35">
        <v>0</v>
      </c>
      <c r="F128" s="34"/>
      <c r="G128" s="34"/>
      <c r="H128" s="34">
        <v>0</v>
      </c>
      <c r="I128" s="74"/>
      <c r="J128" s="34"/>
      <c r="K128" s="60"/>
      <c r="L128" s="34"/>
      <c r="M128" s="34"/>
      <c r="N128" s="34"/>
      <c r="O128" s="164"/>
    </row>
    <row r="129" spans="1:15" s="33" customFormat="1" x14ac:dyDescent="0.3">
      <c r="A129" s="165"/>
      <c r="B129" s="183"/>
      <c r="C129" s="65" t="s">
        <v>18</v>
      </c>
      <c r="D129" s="51">
        <f>(D127/D128)-1</f>
        <v>-1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166">
        <v>0</v>
      </c>
    </row>
    <row r="130" spans="1:15" s="33" customFormat="1" x14ac:dyDescent="0.3">
      <c r="A130" s="165"/>
      <c r="B130" s="183"/>
      <c r="C130" s="65" t="s">
        <v>19</v>
      </c>
      <c r="D130" s="51">
        <f>(D131/D132)-1</f>
        <v>-1</v>
      </c>
      <c r="E130" s="38">
        <f t="shared" ref="E130:J130" si="74">(E131/E132)-1</f>
        <v>-1</v>
      </c>
      <c r="F130" s="38">
        <f t="shared" si="74"/>
        <v>-1</v>
      </c>
      <c r="G130" s="38">
        <f t="shared" si="74"/>
        <v>-1</v>
      </c>
      <c r="H130" s="38">
        <f t="shared" si="74"/>
        <v>-1</v>
      </c>
      <c r="I130" s="38">
        <f t="shared" si="74"/>
        <v>-1</v>
      </c>
      <c r="J130" s="38">
        <f t="shared" si="74"/>
        <v>-1</v>
      </c>
      <c r="K130" s="39">
        <f>(K131/K132)-1</f>
        <v>-1</v>
      </c>
      <c r="L130" s="38">
        <f t="shared" ref="L130:O130" si="75">(L131/L132)-1</f>
        <v>-1</v>
      </c>
      <c r="M130" s="38">
        <f t="shared" si="75"/>
        <v>-1</v>
      </c>
      <c r="N130" s="38">
        <f t="shared" si="75"/>
        <v>-1</v>
      </c>
      <c r="O130" s="166">
        <f t="shared" si="75"/>
        <v>-1</v>
      </c>
    </row>
    <row r="131" spans="1:15" s="33" customFormat="1" x14ac:dyDescent="0.3">
      <c r="A131" s="165"/>
      <c r="B131" s="183"/>
      <c r="C131" s="65" t="s">
        <v>20</v>
      </c>
      <c r="D131" s="32">
        <f>D127</f>
        <v>0</v>
      </c>
      <c r="E131" s="34">
        <f t="shared" ref="E131:O132" si="76">D131+E127</f>
        <v>0</v>
      </c>
      <c r="F131" s="34">
        <f t="shared" si="76"/>
        <v>0</v>
      </c>
      <c r="G131" s="34">
        <f t="shared" si="76"/>
        <v>0</v>
      </c>
      <c r="H131" s="34">
        <f t="shared" si="76"/>
        <v>0</v>
      </c>
      <c r="I131" s="34">
        <f t="shared" si="76"/>
        <v>0</v>
      </c>
      <c r="J131" s="34">
        <f t="shared" si="76"/>
        <v>0</v>
      </c>
      <c r="K131" s="34">
        <f t="shared" si="76"/>
        <v>0</v>
      </c>
      <c r="L131" s="34">
        <f t="shared" si="76"/>
        <v>0</v>
      </c>
      <c r="M131" s="34">
        <f t="shared" si="76"/>
        <v>0</v>
      </c>
      <c r="N131" s="34">
        <f t="shared" si="76"/>
        <v>0</v>
      </c>
      <c r="O131" s="164">
        <f t="shared" si="76"/>
        <v>0</v>
      </c>
    </row>
    <row r="132" spans="1:15" s="33" customFormat="1" ht="15" thickBot="1" x14ac:dyDescent="0.35">
      <c r="A132" s="165"/>
      <c r="B132" s="183"/>
      <c r="C132" s="66" t="s">
        <v>21</v>
      </c>
      <c r="D132" s="88">
        <f>D128</f>
        <v>1110</v>
      </c>
      <c r="E132" s="89">
        <f t="shared" si="76"/>
        <v>1110</v>
      </c>
      <c r="F132" s="89">
        <f t="shared" si="76"/>
        <v>1110</v>
      </c>
      <c r="G132" s="89">
        <f t="shared" si="76"/>
        <v>1110</v>
      </c>
      <c r="H132" s="89">
        <f t="shared" si="76"/>
        <v>1110</v>
      </c>
      <c r="I132" s="89">
        <f t="shared" si="76"/>
        <v>1110</v>
      </c>
      <c r="J132" s="89">
        <f t="shared" si="76"/>
        <v>1110</v>
      </c>
      <c r="K132" s="89">
        <f t="shared" si="76"/>
        <v>1110</v>
      </c>
      <c r="L132" s="89">
        <f t="shared" si="76"/>
        <v>1110</v>
      </c>
      <c r="M132" s="89">
        <f t="shared" si="76"/>
        <v>1110</v>
      </c>
      <c r="N132" s="89">
        <f t="shared" si="76"/>
        <v>1110</v>
      </c>
      <c r="O132" s="168">
        <f t="shared" si="76"/>
        <v>1110</v>
      </c>
    </row>
    <row r="133" spans="1:15" s="33" customFormat="1" x14ac:dyDescent="0.3">
      <c r="A133" s="203" t="s">
        <v>33</v>
      </c>
      <c r="B133" s="187" t="s">
        <v>60</v>
      </c>
      <c r="C133" s="4" t="s">
        <v>16</v>
      </c>
      <c r="D133" s="42">
        <v>0</v>
      </c>
      <c r="E133" s="92">
        <v>0</v>
      </c>
      <c r="F133" s="92">
        <v>0</v>
      </c>
      <c r="G133" s="92">
        <v>0</v>
      </c>
      <c r="H133" s="92">
        <v>0</v>
      </c>
      <c r="I133" s="92">
        <v>0</v>
      </c>
      <c r="J133" s="92">
        <v>0</v>
      </c>
      <c r="K133" s="92">
        <v>0</v>
      </c>
      <c r="L133" s="92">
        <v>0</v>
      </c>
      <c r="M133" s="92">
        <v>0</v>
      </c>
      <c r="N133" s="92">
        <v>0</v>
      </c>
      <c r="O133" s="169">
        <v>0</v>
      </c>
    </row>
    <row r="134" spans="1:15" s="33" customFormat="1" ht="15" thickBot="1" x14ac:dyDescent="0.35">
      <c r="A134" s="204"/>
      <c r="B134" s="183"/>
      <c r="C134" s="4" t="s">
        <v>17</v>
      </c>
      <c r="D134" s="44">
        <v>0</v>
      </c>
      <c r="E134" s="74">
        <v>0</v>
      </c>
      <c r="F134" s="74">
        <v>0</v>
      </c>
      <c r="G134" s="74">
        <v>0</v>
      </c>
      <c r="H134" s="74">
        <v>0</v>
      </c>
      <c r="I134" s="74">
        <v>0</v>
      </c>
      <c r="J134" s="74">
        <v>0</v>
      </c>
      <c r="K134" s="74">
        <v>0</v>
      </c>
      <c r="L134" s="74">
        <v>0</v>
      </c>
      <c r="M134" s="74">
        <v>0</v>
      </c>
      <c r="N134" s="74">
        <v>0</v>
      </c>
      <c r="O134" s="164">
        <v>0</v>
      </c>
    </row>
    <row r="135" spans="1:15" s="33" customFormat="1" x14ac:dyDescent="0.3">
      <c r="A135" s="165"/>
      <c r="B135" s="183"/>
      <c r="C135" s="65" t="s">
        <v>18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166">
        <v>0</v>
      </c>
    </row>
    <row r="136" spans="1:15" s="33" customFormat="1" x14ac:dyDescent="0.3">
      <c r="A136" s="165"/>
      <c r="B136" s="183"/>
      <c r="C136" s="65" t="s">
        <v>19</v>
      </c>
      <c r="D136" s="51">
        <v>0</v>
      </c>
      <c r="E136" s="51">
        <v>0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51">
        <v>0</v>
      </c>
      <c r="M136" s="51">
        <v>0</v>
      </c>
      <c r="N136" s="51">
        <v>0</v>
      </c>
      <c r="O136" s="166">
        <v>0</v>
      </c>
    </row>
    <row r="137" spans="1:15" s="33" customFormat="1" x14ac:dyDescent="0.3">
      <c r="A137" s="165"/>
      <c r="B137" s="183"/>
      <c r="C137" s="65" t="s">
        <v>20</v>
      </c>
      <c r="D137" s="32">
        <f>D133</f>
        <v>0</v>
      </c>
      <c r="E137" s="34">
        <f>D137+E133</f>
        <v>0</v>
      </c>
      <c r="F137" s="34">
        <f>E137+F133</f>
        <v>0</v>
      </c>
      <c r="G137" s="34">
        <f t="shared" ref="G137:J138" si="77">F137+G133</f>
        <v>0</v>
      </c>
      <c r="H137" s="34">
        <f t="shared" si="77"/>
        <v>0</v>
      </c>
      <c r="I137" s="34">
        <f t="shared" si="77"/>
        <v>0</v>
      </c>
      <c r="J137" s="34">
        <f t="shared" si="77"/>
        <v>0</v>
      </c>
      <c r="K137" s="34">
        <f>J137+K133</f>
        <v>0</v>
      </c>
      <c r="L137" s="34">
        <f t="shared" ref="L137:O138" si="78">K137+L133</f>
        <v>0</v>
      </c>
      <c r="M137" s="34">
        <f t="shared" si="78"/>
        <v>0</v>
      </c>
      <c r="N137" s="34">
        <f t="shared" si="78"/>
        <v>0</v>
      </c>
      <c r="O137" s="164">
        <f t="shared" si="78"/>
        <v>0</v>
      </c>
    </row>
    <row r="138" spans="1:15" s="33" customFormat="1" ht="15" thickBot="1" x14ac:dyDescent="0.35">
      <c r="A138" s="165"/>
      <c r="B138" s="188"/>
      <c r="C138" s="66" t="s">
        <v>21</v>
      </c>
      <c r="D138" s="32">
        <f>D134</f>
        <v>0</v>
      </c>
      <c r="E138" s="34">
        <f>D138+E134</f>
        <v>0</v>
      </c>
      <c r="F138" s="34">
        <f t="shared" ref="F138:I138" si="79">E138+F134</f>
        <v>0</v>
      </c>
      <c r="G138" s="34">
        <f t="shared" si="79"/>
        <v>0</v>
      </c>
      <c r="H138" s="34">
        <f t="shared" si="79"/>
        <v>0</v>
      </c>
      <c r="I138" s="89">
        <f t="shared" si="79"/>
        <v>0</v>
      </c>
      <c r="J138" s="89">
        <f t="shared" si="77"/>
        <v>0</v>
      </c>
      <c r="K138" s="89">
        <f>J138+K134</f>
        <v>0</v>
      </c>
      <c r="L138" s="89">
        <f t="shared" si="78"/>
        <v>0</v>
      </c>
      <c r="M138" s="89">
        <f t="shared" si="78"/>
        <v>0</v>
      </c>
      <c r="N138" s="89">
        <f t="shared" si="78"/>
        <v>0</v>
      </c>
      <c r="O138" s="168">
        <f t="shared" si="78"/>
        <v>0</v>
      </c>
    </row>
    <row r="139" spans="1:15" s="33" customFormat="1" x14ac:dyDescent="0.3">
      <c r="A139" s="203" t="s">
        <v>33</v>
      </c>
      <c r="B139" s="187" t="s">
        <v>61</v>
      </c>
      <c r="C139" s="4" t="s">
        <v>16</v>
      </c>
      <c r="D139" s="40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169">
        <v>0</v>
      </c>
    </row>
    <row r="140" spans="1:15" s="33" customFormat="1" ht="15" thickBot="1" x14ac:dyDescent="0.35">
      <c r="A140" s="204"/>
      <c r="B140" s="183"/>
      <c r="C140" s="4" t="s">
        <v>17</v>
      </c>
      <c r="D140" s="32">
        <v>0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164">
        <v>0</v>
      </c>
    </row>
    <row r="141" spans="1:15" s="33" customFormat="1" x14ac:dyDescent="0.3">
      <c r="A141" s="165"/>
      <c r="B141" s="183"/>
      <c r="C141" s="65" t="s">
        <v>18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166">
        <v>0</v>
      </c>
    </row>
    <row r="142" spans="1:15" s="33" customFormat="1" x14ac:dyDescent="0.3">
      <c r="A142" s="165"/>
      <c r="B142" s="183"/>
      <c r="C142" s="65" t="s">
        <v>19</v>
      </c>
      <c r="D142" s="51">
        <v>0</v>
      </c>
      <c r="E142" s="51">
        <v>0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166">
        <v>0</v>
      </c>
    </row>
    <row r="143" spans="1:15" s="33" customFormat="1" x14ac:dyDescent="0.3">
      <c r="A143" s="165"/>
      <c r="B143" s="183"/>
      <c r="C143" s="65" t="s">
        <v>20</v>
      </c>
      <c r="D143" s="32">
        <f>D139</f>
        <v>0</v>
      </c>
      <c r="E143" s="34">
        <f t="shared" ref="E143:O144" si="80">D143+E139</f>
        <v>0</v>
      </c>
      <c r="F143" s="34">
        <f t="shared" si="80"/>
        <v>0</v>
      </c>
      <c r="G143" s="34">
        <f t="shared" si="80"/>
        <v>0</v>
      </c>
      <c r="H143" s="34">
        <f t="shared" si="80"/>
        <v>0</v>
      </c>
      <c r="I143" s="34">
        <f t="shared" si="80"/>
        <v>0</v>
      </c>
      <c r="J143" s="34">
        <f t="shared" si="80"/>
        <v>0</v>
      </c>
      <c r="K143" s="34">
        <f t="shared" si="80"/>
        <v>0</v>
      </c>
      <c r="L143" s="34">
        <f t="shared" si="80"/>
        <v>0</v>
      </c>
      <c r="M143" s="34">
        <f t="shared" si="80"/>
        <v>0</v>
      </c>
      <c r="N143" s="34">
        <f t="shared" si="80"/>
        <v>0</v>
      </c>
      <c r="O143" s="164">
        <f t="shared" si="80"/>
        <v>0</v>
      </c>
    </row>
    <row r="144" spans="1:15" s="33" customFormat="1" ht="15" thickBot="1" x14ac:dyDescent="0.35">
      <c r="A144" s="165"/>
      <c r="B144" s="188"/>
      <c r="C144" s="66" t="s">
        <v>21</v>
      </c>
      <c r="D144" s="88">
        <f>D140</f>
        <v>0</v>
      </c>
      <c r="E144" s="89">
        <f t="shared" si="80"/>
        <v>0</v>
      </c>
      <c r="F144" s="89">
        <f t="shared" si="80"/>
        <v>0</v>
      </c>
      <c r="G144" s="89">
        <f t="shared" si="80"/>
        <v>0</v>
      </c>
      <c r="H144" s="89">
        <f t="shared" si="80"/>
        <v>0</v>
      </c>
      <c r="I144" s="89">
        <f t="shared" si="80"/>
        <v>0</v>
      </c>
      <c r="J144" s="89">
        <f t="shared" si="80"/>
        <v>0</v>
      </c>
      <c r="K144" s="89">
        <f t="shared" si="80"/>
        <v>0</v>
      </c>
      <c r="L144" s="89">
        <f t="shared" si="80"/>
        <v>0</v>
      </c>
      <c r="M144" s="89">
        <f t="shared" si="80"/>
        <v>0</v>
      </c>
      <c r="N144" s="89">
        <f t="shared" si="80"/>
        <v>0</v>
      </c>
      <c r="O144" s="168">
        <f t="shared" si="80"/>
        <v>0</v>
      </c>
    </row>
    <row r="145" spans="1:16" s="24" customFormat="1" x14ac:dyDescent="0.3">
      <c r="A145" s="203" t="s">
        <v>33</v>
      </c>
      <c r="B145" s="187" t="s">
        <v>62</v>
      </c>
      <c r="C145" s="4" t="s">
        <v>17</v>
      </c>
      <c r="D145" s="90">
        <v>0</v>
      </c>
      <c r="E145" s="90">
        <v>0</v>
      </c>
      <c r="F145" s="90">
        <v>0</v>
      </c>
      <c r="G145" s="90">
        <v>0</v>
      </c>
      <c r="H145" s="90">
        <v>0</v>
      </c>
      <c r="I145" s="90">
        <v>0</v>
      </c>
      <c r="J145" s="90">
        <v>0</v>
      </c>
      <c r="K145" s="90">
        <v>0</v>
      </c>
      <c r="L145" s="90">
        <v>0</v>
      </c>
      <c r="M145" s="90">
        <v>0</v>
      </c>
      <c r="N145" s="90">
        <v>0</v>
      </c>
      <c r="O145" s="169">
        <v>0</v>
      </c>
      <c r="P145" s="33"/>
    </row>
    <row r="146" spans="1:16" s="24" customFormat="1" ht="15" thickBot="1" x14ac:dyDescent="0.35">
      <c r="A146" s="204"/>
      <c r="B146" s="183"/>
      <c r="C146" s="4" t="s">
        <v>63</v>
      </c>
      <c r="D146" s="93">
        <v>0</v>
      </c>
      <c r="E146" s="93">
        <v>0</v>
      </c>
      <c r="F146" s="93">
        <v>0</v>
      </c>
      <c r="G146" s="93">
        <v>0</v>
      </c>
      <c r="H146" s="93">
        <v>0</v>
      </c>
      <c r="I146" s="93">
        <v>0</v>
      </c>
      <c r="J146" s="93">
        <v>0</v>
      </c>
      <c r="K146" s="93">
        <v>0</v>
      </c>
      <c r="L146" s="93">
        <v>0</v>
      </c>
      <c r="M146" s="93">
        <v>0</v>
      </c>
      <c r="N146" s="93">
        <v>0</v>
      </c>
      <c r="O146" s="164">
        <v>0</v>
      </c>
      <c r="P146" s="33"/>
    </row>
    <row r="147" spans="1:16" s="24" customFormat="1" x14ac:dyDescent="0.3">
      <c r="A147" s="165"/>
      <c r="B147" s="183"/>
      <c r="C147" s="65" t="s">
        <v>18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1">
        <v>0</v>
      </c>
      <c r="M147" s="51">
        <v>0</v>
      </c>
      <c r="N147" s="51">
        <v>0</v>
      </c>
      <c r="O147" s="166">
        <v>0</v>
      </c>
      <c r="P147" s="33"/>
    </row>
    <row r="148" spans="1:16" s="24" customFormat="1" x14ac:dyDescent="0.3">
      <c r="A148" s="165"/>
      <c r="B148" s="183"/>
      <c r="C148" s="65" t="s">
        <v>19</v>
      </c>
      <c r="D148" s="51">
        <v>0</v>
      </c>
      <c r="E148" s="51">
        <v>0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166">
        <v>0</v>
      </c>
      <c r="P148" s="33"/>
    </row>
    <row r="149" spans="1:16" s="24" customFormat="1" x14ac:dyDescent="0.3">
      <c r="A149" s="165"/>
      <c r="B149" s="183"/>
      <c r="C149" s="65" t="s">
        <v>20</v>
      </c>
      <c r="D149" s="32">
        <f>D145</f>
        <v>0</v>
      </c>
      <c r="E149" s="34">
        <f>D149+E145</f>
        <v>0</v>
      </c>
      <c r="F149" s="34">
        <f>E149+F145</f>
        <v>0</v>
      </c>
      <c r="G149" s="34">
        <f t="shared" ref="G149:O150" si="81">F149+G145</f>
        <v>0</v>
      </c>
      <c r="H149" s="34">
        <f t="shared" si="81"/>
        <v>0</v>
      </c>
      <c r="I149" s="34">
        <f t="shared" si="81"/>
        <v>0</v>
      </c>
      <c r="J149" s="34">
        <f t="shared" si="81"/>
        <v>0</v>
      </c>
      <c r="K149" s="34">
        <f t="shared" si="81"/>
        <v>0</v>
      </c>
      <c r="L149" s="34">
        <f t="shared" si="81"/>
        <v>0</v>
      </c>
      <c r="M149" s="34">
        <f t="shared" si="81"/>
        <v>0</v>
      </c>
      <c r="N149" s="34">
        <f t="shared" si="81"/>
        <v>0</v>
      </c>
      <c r="O149" s="164">
        <f t="shared" si="81"/>
        <v>0</v>
      </c>
      <c r="P149" s="33"/>
    </row>
    <row r="150" spans="1:16" s="24" customFormat="1" ht="15" thickBot="1" x14ac:dyDescent="0.35">
      <c r="A150" s="165"/>
      <c r="B150" s="188"/>
      <c r="C150" s="66" t="s">
        <v>21</v>
      </c>
      <c r="D150" s="88">
        <f>D146</f>
        <v>0</v>
      </c>
      <c r="E150" s="89">
        <f>D150+E146</f>
        <v>0</v>
      </c>
      <c r="F150" s="89">
        <f t="shared" ref="F150:I150" si="82">E150+F146</f>
        <v>0</v>
      </c>
      <c r="G150" s="89">
        <f t="shared" si="82"/>
        <v>0</v>
      </c>
      <c r="H150" s="89">
        <f t="shared" si="82"/>
        <v>0</v>
      </c>
      <c r="I150" s="89">
        <f t="shared" si="82"/>
        <v>0</v>
      </c>
      <c r="J150" s="89">
        <f t="shared" si="81"/>
        <v>0</v>
      </c>
      <c r="K150" s="89">
        <f t="shared" si="81"/>
        <v>0</v>
      </c>
      <c r="L150" s="89">
        <f t="shared" si="81"/>
        <v>0</v>
      </c>
      <c r="M150" s="89">
        <f t="shared" si="81"/>
        <v>0</v>
      </c>
      <c r="N150" s="89">
        <f t="shared" si="81"/>
        <v>0</v>
      </c>
      <c r="O150" s="168">
        <f t="shared" si="81"/>
        <v>0</v>
      </c>
      <c r="P150" s="33"/>
    </row>
    <row r="151" spans="1:16" s="24" customFormat="1" ht="26.25" customHeight="1" x14ac:dyDescent="0.3">
      <c r="A151" s="165"/>
      <c r="B151" s="181" t="s">
        <v>64</v>
      </c>
      <c r="C151" s="98" t="s">
        <v>65</v>
      </c>
      <c r="D151" s="99">
        <f>D109/(D25+D13)</f>
        <v>1.0841330076746567</v>
      </c>
      <c r="E151" s="99">
        <f t="shared" ref="E151:O151" si="83">E109/(E25+E13)</f>
        <v>1.0370660458774812</v>
      </c>
      <c r="F151" s="99">
        <f t="shared" si="83"/>
        <v>1.0486190972632725</v>
      </c>
      <c r="G151" s="99">
        <f t="shared" si="83"/>
        <v>0.9314275533773626</v>
      </c>
      <c r="H151" s="99">
        <f t="shared" si="83"/>
        <v>0.95562351385782451</v>
      </c>
      <c r="I151" s="99">
        <f t="shared" si="83"/>
        <v>0.90225563909774431</v>
      </c>
      <c r="J151" s="99">
        <f t="shared" si="83"/>
        <v>0.82642132388468348</v>
      </c>
      <c r="K151" s="99">
        <f t="shared" si="83"/>
        <v>0.79219036483936967</v>
      </c>
      <c r="L151" s="99">
        <f t="shared" si="83"/>
        <v>0.92655735760666524</v>
      </c>
      <c r="M151" s="99">
        <f t="shared" si="83"/>
        <v>0.97817933625717157</v>
      </c>
      <c r="N151" s="99">
        <f t="shared" si="83"/>
        <v>0</v>
      </c>
      <c r="O151" s="170">
        <f t="shared" si="83"/>
        <v>0</v>
      </c>
      <c r="P151" s="33"/>
    </row>
    <row r="152" spans="1:16" s="24" customFormat="1" ht="26.25" customHeight="1" x14ac:dyDescent="0.3">
      <c r="A152" s="165"/>
      <c r="B152" s="205"/>
      <c r="C152" s="100" t="s">
        <v>66</v>
      </c>
      <c r="D152" s="101">
        <f>+D115/D109</f>
        <v>0</v>
      </c>
      <c r="E152" s="101">
        <f t="shared" ref="E152:M152" si="84">+E115/E109</f>
        <v>0</v>
      </c>
      <c r="F152" s="101">
        <f t="shared" si="84"/>
        <v>0</v>
      </c>
      <c r="G152" s="101">
        <f t="shared" si="84"/>
        <v>0</v>
      </c>
      <c r="H152" s="101">
        <f t="shared" si="84"/>
        <v>0</v>
      </c>
      <c r="I152" s="101">
        <f t="shared" si="84"/>
        <v>0</v>
      </c>
      <c r="J152" s="101">
        <f t="shared" si="84"/>
        <v>0</v>
      </c>
      <c r="K152" s="101">
        <f t="shared" si="84"/>
        <v>0</v>
      </c>
      <c r="L152" s="101">
        <f t="shared" si="84"/>
        <v>0</v>
      </c>
      <c r="M152" s="101">
        <f t="shared" si="84"/>
        <v>0.86355785837651122</v>
      </c>
      <c r="N152" s="101">
        <v>0</v>
      </c>
      <c r="O152" s="171">
        <v>0</v>
      </c>
      <c r="P152" s="33"/>
    </row>
    <row r="153" spans="1:16" s="24" customFormat="1" ht="27" customHeight="1" thickBot="1" x14ac:dyDescent="0.35">
      <c r="A153" s="172"/>
      <c r="B153" s="206"/>
      <c r="C153" s="173" t="s">
        <v>67</v>
      </c>
      <c r="D153" s="174">
        <v>0</v>
      </c>
      <c r="E153" s="174">
        <v>0</v>
      </c>
      <c r="F153" s="174">
        <v>0</v>
      </c>
      <c r="G153" s="174">
        <v>0</v>
      </c>
      <c r="H153" s="174">
        <v>0</v>
      </c>
      <c r="I153" s="174">
        <v>0</v>
      </c>
      <c r="J153" s="174">
        <v>0</v>
      </c>
      <c r="K153" s="174">
        <v>0</v>
      </c>
      <c r="L153" s="174">
        <v>0</v>
      </c>
      <c r="M153" s="174">
        <v>0</v>
      </c>
      <c r="N153" s="174">
        <v>0</v>
      </c>
      <c r="O153" s="175">
        <v>0</v>
      </c>
      <c r="P153" s="33"/>
    </row>
    <row r="154" spans="1:16" s="24" customFormat="1" ht="21" customHeight="1" thickTop="1" x14ac:dyDescent="0.3">
      <c r="A154" s="207" t="s">
        <v>33</v>
      </c>
      <c r="B154" s="205" t="s">
        <v>68</v>
      </c>
      <c r="C154" s="4" t="s">
        <v>69</v>
      </c>
      <c r="D154" s="32">
        <f>+[2]PIGOO!B56</f>
        <v>354375</v>
      </c>
      <c r="E154" s="32">
        <f>+[2]PIGOO!C56</f>
        <v>601692.09000000008</v>
      </c>
      <c r="F154" s="32">
        <f>+[2]PIGOO!D56</f>
        <v>522326</v>
      </c>
      <c r="G154" s="32">
        <f>+[2]PIGOO!E56</f>
        <v>520356</v>
      </c>
      <c r="H154" s="32">
        <f>+[2]PIGOO!F56</f>
        <v>532227</v>
      </c>
      <c r="I154" s="32">
        <f>+[2]PIGOO!G56</f>
        <v>525998</v>
      </c>
      <c r="J154" s="32">
        <v>525998</v>
      </c>
      <c r="K154" s="32">
        <f>+[2]PIGOO!I56</f>
        <v>538911</v>
      </c>
      <c r="L154" s="32">
        <f>+[2]PIGOO!J56</f>
        <v>596656</v>
      </c>
      <c r="M154" s="32">
        <f>+[2]PIGOO!K56</f>
        <v>475804</v>
      </c>
      <c r="N154" s="32">
        <f>+[2]PIGOO!L56</f>
        <v>541616</v>
      </c>
      <c r="O154" s="32">
        <v>649132</v>
      </c>
      <c r="P154" s="33">
        <v>8</v>
      </c>
    </row>
    <row r="155" spans="1:16" s="24" customFormat="1" ht="21" customHeight="1" thickBot="1" x14ac:dyDescent="0.35">
      <c r="A155" s="208"/>
      <c r="B155" s="205"/>
      <c r="C155" s="4" t="s">
        <v>70</v>
      </c>
      <c r="D155" s="32">
        <v>637884</v>
      </c>
      <c r="E155" s="34">
        <v>555782</v>
      </c>
      <c r="F155" s="34">
        <v>722988</v>
      </c>
      <c r="G155" s="34">
        <v>637547</v>
      </c>
      <c r="H155" s="34">
        <v>694076</v>
      </c>
      <c r="I155" s="34">
        <v>731387</v>
      </c>
      <c r="J155" s="34">
        <v>712479</v>
      </c>
      <c r="K155" s="60">
        <v>662603</v>
      </c>
      <c r="L155" s="34">
        <v>625932</v>
      </c>
      <c r="M155" s="34">
        <v>580174</v>
      </c>
      <c r="N155" s="34">
        <v>406762</v>
      </c>
      <c r="O155" s="34">
        <v>395117</v>
      </c>
      <c r="P155" s="33"/>
    </row>
    <row r="156" spans="1:16" s="24" customFormat="1" ht="21" customHeight="1" x14ac:dyDescent="0.3">
      <c r="B156" s="205"/>
      <c r="C156" s="65" t="s">
        <v>32</v>
      </c>
      <c r="D156" s="102">
        <f>D154</f>
        <v>354375</v>
      </c>
      <c r="E156" s="103">
        <f>D156+E154</f>
        <v>956067.09000000008</v>
      </c>
      <c r="F156" s="103">
        <f t="shared" ref="F156:O156" si="85">E156+F154</f>
        <v>1478393.09</v>
      </c>
      <c r="G156" s="103">
        <f t="shared" si="85"/>
        <v>1998749.09</v>
      </c>
      <c r="H156" s="103">
        <f t="shared" si="85"/>
        <v>2530976.09</v>
      </c>
      <c r="I156" s="103">
        <f t="shared" si="85"/>
        <v>3056974.09</v>
      </c>
      <c r="J156" s="103">
        <f t="shared" si="85"/>
        <v>3582972.09</v>
      </c>
      <c r="K156" s="103">
        <f t="shared" si="85"/>
        <v>4121883.09</v>
      </c>
      <c r="L156" s="103">
        <f t="shared" si="85"/>
        <v>4718539.09</v>
      </c>
      <c r="M156" s="103">
        <f t="shared" si="85"/>
        <v>5194343.09</v>
      </c>
      <c r="N156" s="103">
        <f t="shared" si="85"/>
        <v>5735959.0899999999</v>
      </c>
      <c r="O156" s="103">
        <f t="shared" si="85"/>
        <v>6385091.0899999999</v>
      </c>
      <c r="P156" s="33"/>
    </row>
    <row r="157" spans="1:16" s="24" customFormat="1" ht="21" customHeight="1" x14ac:dyDescent="0.3">
      <c r="B157" s="205"/>
      <c r="C157" s="65" t="s">
        <v>71</v>
      </c>
      <c r="D157" s="104">
        <f t="shared" ref="D157:I158" si="86">D154/D7</f>
        <v>1.0526167272122402</v>
      </c>
      <c r="E157" s="104">
        <f t="shared" si="86"/>
        <v>1.8782745057641344</v>
      </c>
      <c r="F157" s="104">
        <f t="shared" si="86"/>
        <v>1.3008198517692062</v>
      </c>
      <c r="G157" s="104">
        <f t="shared" si="86"/>
        <v>1.1294801000208377</v>
      </c>
      <c r="H157" s="104">
        <f t="shared" si="86"/>
        <v>1.1081252147117917</v>
      </c>
      <c r="I157" s="105">
        <f t="shared" si="86"/>
        <v>0.98024409288873071</v>
      </c>
      <c r="J157" s="106">
        <f>J156/J11</f>
        <v>1.1644277360202584</v>
      </c>
      <c r="K157" s="106">
        <f t="shared" ref="K157:O158" si="87">K154/K7</f>
        <v>1.291117132527869</v>
      </c>
      <c r="L157" s="104">
        <f t="shared" si="87"/>
        <v>1.5945012774054239</v>
      </c>
      <c r="M157" s="104">
        <f t="shared" si="87"/>
        <v>1.09453954042608</v>
      </c>
      <c r="N157" s="104">
        <f t="shared" si="87"/>
        <v>1.3041120694221722</v>
      </c>
      <c r="O157" s="104">
        <f t="shared" si="87"/>
        <v>1.607148250941439</v>
      </c>
      <c r="P157" s="33"/>
    </row>
    <row r="158" spans="1:16" s="24" customFormat="1" ht="21" customHeight="1" thickBot="1" x14ac:dyDescent="0.35">
      <c r="B158" s="205"/>
      <c r="C158" s="65" t="s">
        <v>72</v>
      </c>
      <c r="D158" s="104">
        <f t="shared" si="86"/>
        <v>1.7579971723619046</v>
      </c>
      <c r="E158" s="104">
        <f t="shared" si="86"/>
        <v>1.6884345474982532</v>
      </c>
      <c r="F158" s="104">
        <f t="shared" si="86"/>
        <v>1.4604697013158585</v>
      </c>
      <c r="G158" s="104">
        <f t="shared" si="86"/>
        <v>1.3076304611339347</v>
      </c>
      <c r="H158" s="104">
        <f t="shared" si="86"/>
        <v>1.1532988378546338</v>
      </c>
      <c r="I158" s="105">
        <f t="shared" si="86"/>
        <v>1.440537857629629</v>
      </c>
      <c r="J158" s="106">
        <f>J155/J8</f>
        <v>1.4278708565473566</v>
      </c>
      <c r="K158" s="106">
        <f t="shared" si="87"/>
        <v>1.0831023074257393</v>
      </c>
      <c r="L158" s="104">
        <f t="shared" si="87"/>
        <v>1.1777194916816878</v>
      </c>
      <c r="M158" s="104">
        <f t="shared" si="87"/>
        <v>1.1904961238401275</v>
      </c>
      <c r="N158" s="104">
        <f t="shared" si="87"/>
        <v>0.93945188901052712</v>
      </c>
      <c r="O158" s="104">
        <f t="shared" si="87"/>
        <v>0.9716390015984262</v>
      </c>
      <c r="P158" s="33"/>
    </row>
    <row r="159" spans="1:16" s="24" customFormat="1" ht="21" customHeight="1" x14ac:dyDescent="0.3">
      <c r="A159" s="211" t="s">
        <v>73</v>
      </c>
      <c r="B159" s="209"/>
      <c r="C159" s="4" t="s">
        <v>74</v>
      </c>
      <c r="D159" s="32">
        <f>+[2]PIGOO!B51</f>
        <v>127738</v>
      </c>
      <c r="E159" s="32">
        <f>+[2]PIGOO!C51</f>
        <v>158048</v>
      </c>
      <c r="F159" s="32">
        <f>+[2]PIGOO!D51</f>
        <v>148303</v>
      </c>
      <c r="G159" s="32">
        <f>+[2]PIGOO!E51</f>
        <v>155134</v>
      </c>
      <c r="H159" s="32">
        <f>+[2]PIGOO!F51</f>
        <v>161275</v>
      </c>
      <c r="I159" s="32">
        <f>+[2]PIGOO!G51</f>
        <v>158091</v>
      </c>
      <c r="J159" s="32">
        <f>+[2]PIGOO!H51</f>
        <v>139551</v>
      </c>
      <c r="K159" s="32">
        <f>+[2]PIGOO!I51</f>
        <v>152653</v>
      </c>
      <c r="L159" s="32">
        <f>+[2]PIGOO!J51</f>
        <v>184080</v>
      </c>
      <c r="M159" s="32">
        <f>+[2]PIGOO!K51</f>
        <v>151631</v>
      </c>
      <c r="N159" s="32">
        <f>+[2]PIGOO!L51</f>
        <v>156686</v>
      </c>
      <c r="O159" s="32">
        <f>+[2]PIGOO!M51</f>
        <v>149523</v>
      </c>
      <c r="P159" s="33">
        <v>9</v>
      </c>
    </row>
    <row r="160" spans="1:16" s="24" customFormat="1" ht="21" customHeight="1" x14ac:dyDescent="0.3">
      <c r="A160" s="212"/>
      <c r="B160" s="209"/>
      <c r="C160" s="4" t="s">
        <v>75</v>
      </c>
      <c r="D160" s="107">
        <f>+D159/D7</f>
        <v>0.37942618836158626</v>
      </c>
      <c r="E160" s="107">
        <f t="shared" ref="E160:O160" si="88">+E159/E7</f>
        <v>0.49337116777953632</v>
      </c>
      <c r="F160" s="107">
        <f t="shared" si="88"/>
        <v>0.36933923732865798</v>
      </c>
      <c r="G160" s="107">
        <f t="shared" si="88"/>
        <v>0.3367324789886782</v>
      </c>
      <c r="H160" s="107">
        <f t="shared" si="88"/>
        <v>0.33578321656481952</v>
      </c>
      <c r="I160" s="107">
        <f t="shared" si="88"/>
        <v>0.29461665042238244</v>
      </c>
      <c r="J160" s="107">
        <f t="shared" si="88"/>
        <v>0.25800445935002941</v>
      </c>
      <c r="K160" s="107">
        <f t="shared" si="88"/>
        <v>0.3657244027896569</v>
      </c>
      <c r="L160" s="107">
        <f t="shared" si="88"/>
        <v>0.49193470801398198</v>
      </c>
      <c r="M160" s="107">
        <f t="shared" si="88"/>
        <v>0.34881195839956569</v>
      </c>
      <c r="N160" s="107">
        <f t="shared" si="88"/>
        <v>0.37727117313647024</v>
      </c>
      <c r="O160" s="107">
        <f t="shared" si="88"/>
        <v>0.37019531917316784</v>
      </c>
      <c r="P160" s="33"/>
    </row>
    <row r="161" spans="1:16" s="24" customFormat="1" ht="21" customHeight="1" thickBot="1" x14ac:dyDescent="0.35">
      <c r="A161" s="213"/>
      <c r="B161" s="210"/>
      <c r="C161" s="10" t="s">
        <v>76</v>
      </c>
      <c r="D161" s="108">
        <f>D154/D159</f>
        <v>2.7742331960732125</v>
      </c>
      <c r="E161" s="108">
        <f t="shared" ref="E161:N161" si="89">E154/E159</f>
        <v>3.8070212214010937</v>
      </c>
      <c r="F161" s="108">
        <f t="shared" si="89"/>
        <v>3.5220191095257682</v>
      </c>
      <c r="G161" s="108">
        <f t="shared" si="89"/>
        <v>3.3542356930137815</v>
      </c>
      <c r="H161" s="108">
        <f t="shared" si="89"/>
        <v>3.3001209114865913</v>
      </c>
      <c r="I161" s="108">
        <f t="shared" si="89"/>
        <v>3.3271849757418197</v>
      </c>
      <c r="J161" s="108">
        <f t="shared" si="89"/>
        <v>3.7692169887711304</v>
      </c>
      <c r="K161" s="108">
        <f t="shared" si="89"/>
        <v>3.530300747446824</v>
      </c>
      <c r="L161" s="108">
        <f t="shared" si="89"/>
        <v>3.2412863972186008</v>
      </c>
      <c r="M161" s="108">
        <f t="shared" si="89"/>
        <v>3.1379071561883785</v>
      </c>
      <c r="N161" s="108">
        <f t="shared" si="89"/>
        <v>3.4566968331567596</v>
      </c>
      <c r="O161" s="108">
        <f>O154/O159</f>
        <v>4.341352166556316</v>
      </c>
      <c r="P161" s="33"/>
    </row>
    <row r="162" spans="1:16" s="24" customFormat="1" ht="15" customHeight="1" x14ac:dyDescent="0.3">
      <c r="A162" s="197"/>
      <c r="B162" s="199" t="s">
        <v>77</v>
      </c>
      <c r="C162" s="2" t="s">
        <v>78</v>
      </c>
      <c r="D162" s="32">
        <f>+[2]PIGOO!B106</f>
        <v>0</v>
      </c>
      <c r="E162" s="32">
        <f>+[2]PIGOO!C106</f>
        <v>0</v>
      </c>
      <c r="F162" s="32">
        <v>0</v>
      </c>
      <c r="G162" s="32">
        <v>60</v>
      </c>
      <c r="H162" s="32">
        <f>+[2]PIGOO!F106</f>
        <v>101</v>
      </c>
      <c r="I162" s="32">
        <f>+[2]PIGOO!G106</f>
        <v>310</v>
      </c>
      <c r="J162" s="32">
        <f>+[2]PIGOO!H106</f>
        <v>155</v>
      </c>
      <c r="K162" s="32">
        <v>454</v>
      </c>
      <c r="L162" s="32">
        <v>222</v>
      </c>
      <c r="M162" s="32">
        <v>1256</v>
      </c>
      <c r="N162" s="32">
        <v>377</v>
      </c>
      <c r="O162" s="32">
        <v>1009</v>
      </c>
      <c r="P162" s="33">
        <v>10</v>
      </c>
    </row>
    <row r="163" spans="1:16" s="24" customFormat="1" x14ac:dyDescent="0.3">
      <c r="A163" s="197"/>
      <c r="B163" s="200"/>
      <c r="C163" s="37" t="s">
        <v>79</v>
      </c>
      <c r="D163" s="32">
        <v>1431</v>
      </c>
      <c r="E163" s="34">
        <v>1081</v>
      </c>
      <c r="F163" s="34">
        <v>327</v>
      </c>
      <c r="G163" s="34">
        <v>0</v>
      </c>
      <c r="H163" s="34">
        <v>0</v>
      </c>
      <c r="I163" s="34">
        <f t="shared" ref="I163:J163" si="90">H163+I162</f>
        <v>310</v>
      </c>
      <c r="J163" s="34">
        <f t="shared" si="90"/>
        <v>465</v>
      </c>
      <c r="K163" s="34">
        <f>J163+K162</f>
        <v>919</v>
      </c>
      <c r="L163" s="34">
        <f t="shared" ref="L163:O163" si="91">K163+L162</f>
        <v>1141</v>
      </c>
      <c r="M163" s="34">
        <f t="shared" si="91"/>
        <v>2397</v>
      </c>
      <c r="N163" s="34">
        <f t="shared" si="91"/>
        <v>2774</v>
      </c>
      <c r="O163" s="34">
        <f t="shared" si="91"/>
        <v>3783</v>
      </c>
      <c r="P163" s="33"/>
    </row>
    <row r="164" spans="1:16" s="24" customFormat="1" ht="43.2" x14ac:dyDescent="0.3">
      <c r="A164" s="197"/>
      <c r="B164" s="200"/>
      <c r="C164" s="2" t="s">
        <v>80</v>
      </c>
      <c r="D164" s="32">
        <f>+[2]PIGOO!B107</f>
        <v>14</v>
      </c>
      <c r="E164" s="32">
        <f>+[2]PIGOO!C107</f>
        <v>8</v>
      </c>
      <c r="F164" s="32">
        <f>+[2]PIGOO!D107</f>
        <v>2</v>
      </c>
      <c r="G164" s="32">
        <v>49</v>
      </c>
      <c r="H164" s="32">
        <f>+[2]PIGOO!F107</f>
        <v>297</v>
      </c>
      <c r="I164" s="32">
        <f>+[2]PIGOO!G107</f>
        <v>77</v>
      </c>
      <c r="J164" s="32">
        <v>130</v>
      </c>
      <c r="K164" s="32">
        <v>427</v>
      </c>
      <c r="L164" s="32">
        <f>+[2]PIGOO!J107</f>
        <v>220</v>
      </c>
      <c r="M164" s="32">
        <v>624</v>
      </c>
      <c r="N164" s="32">
        <v>361</v>
      </c>
      <c r="O164" s="32">
        <v>694</v>
      </c>
      <c r="P164" s="33">
        <v>11</v>
      </c>
    </row>
    <row r="165" spans="1:16" s="24" customFormat="1" ht="15" thickBot="1" x14ac:dyDescent="0.35">
      <c r="A165" s="197"/>
      <c r="B165" s="200"/>
      <c r="C165" s="37" t="s">
        <v>81</v>
      </c>
      <c r="D165" s="32">
        <f>D164</f>
        <v>14</v>
      </c>
      <c r="E165" s="34">
        <f>D165+E164</f>
        <v>22</v>
      </c>
      <c r="F165" s="34">
        <f t="shared" ref="F165:J165" si="92">E165+F164</f>
        <v>24</v>
      </c>
      <c r="G165" s="34">
        <f t="shared" si="92"/>
        <v>73</v>
      </c>
      <c r="H165" s="34">
        <f t="shared" si="92"/>
        <v>370</v>
      </c>
      <c r="I165" s="34">
        <f t="shared" si="92"/>
        <v>447</v>
      </c>
      <c r="J165" s="34">
        <f t="shared" si="92"/>
        <v>577</v>
      </c>
      <c r="K165" s="34">
        <f>J165+K164</f>
        <v>1004</v>
      </c>
      <c r="L165" s="34">
        <f t="shared" ref="L165:O165" si="93">K165+L164</f>
        <v>1224</v>
      </c>
      <c r="M165" s="34">
        <f t="shared" si="93"/>
        <v>1848</v>
      </c>
      <c r="N165" s="34">
        <f t="shared" si="93"/>
        <v>2209</v>
      </c>
      <c r="O165" s="34">
        <f t="shared" si="93"/>
        <v>2903</v>
      </c>
      <c r="P165" s="33"/>
    </row>
    <row r="166" spans="1:16" s="24" customFormat="1" ht="21.6" thickBot="1" x14ac:dyDescent="0.35">
      <c r="A166" s="197"/>
      <c r="B166" s="200"/>
      <c r="C166" s="109" t="s">
        <v>82</v>
      </c>
      <c r="D166" s="110">
        <f t="shared" ref="D166:J166" si="94">D165/D163</f>
        <v>9.7833682739343116E-3</v>
      </c>
      <c r="E166" s="111">
        <f t="shared" si="94"/>
        <v>2.0351526364477335E-2</v>
      </c>
      <c r="F166" s="111">
        <f t="shared" si="94"/>
        <v>7.3394495412844041E-2</v>
      </c>
      <c r="G166" s="111" t="e">
        <f t="shared" si="94"/>
        <v>#DIV/0!</v>
      </c>
      <c r="H166" s="111" t="e">
        <f t="shared" si="94"/>
        <v>#DIV/0!</v>
      </c>
      <c r="I166" s="111">
        <f t="shared" si="94"/>
        <v>1.4419354838709677</v>
      </c>
      <c r="J166" s="111">
        <f t="shared" si="94"/>
        <v>1.2408602150537635</v>
      </c>
      <c r="K166" s="111">
        <f>K165/K163</f>
        <v>1.0924918389553864</v>
      </c>
      <c r="L166" s="111">
        <f t="shared" ref="L166:O166" si="95">L165/L163</f>
        <v>1.072743207712533</v>
      </c>
      <c r="M166" s="111">
        <f t="shared" si="95"/>
        <v>0.77096370463078845</v>
      </c>
      <c r="N166" s="111">
        <f t="shared" si="95"/>
        <v>0.79632299927901951</v>
      </c>
      <c r="O166" s="111">
        <f t="shared" si="95"/>
        <v>0.76738038593708702</v>
      </c>
      <c r="P166" s="33"/>
    </row>
    <row r="167" spans="1:16" s="24" customFormat="1" x14ac:dyDescent="0.3">
      <c r="A167" s="197"/>
      <c r="B167" s="200"/>
      <c r="C167" s="1" t="s">
        <v>83</v>
      </c>
      <c r="D167" s="41">
        <f>+[2]PIGOO!B108</f>
        <v>0</v>
      </c>
      <c r="E167" s="41">
        <f>+[2]PIGOO!C108</f>
        <v>0</v>
      </c>
      <c r="F167" s="41">
        <v>0</v>
      </c>
      <c r="G167" s="41">
        <f>+[2]PIGOO!E108</f>
        <v>0</v>
      </c>
      <c r="H167" s="41">
        <v>0</v>
      </c>
      <c r="I167" s="41">
        <f>+[2]PIGOO!G108</f>
        <v>0</v>
      </c>
      <c r="J167" s="41">
        <v>0</v>
      </c>
      <c r="K167" s="41">
        <v>0</v>
      </c>
      <c r="L167" s="41">
        <f>+[2]PIGOO!J108</f>
        <v>0</v>
      </c>
      <c r="M167" s="41">
        <v>0</v>
      </c>
      <c r="N167" s="41">
        <v>0</v>
      </c>
      <c r="O167" s="41">
        <v>0</v>
      </c>
      <c r="P167" s="33">
        <v>12</v>
      </c>
    </row>
    <row r="168" spans="1:16" s="24" customFormat="1" ht="29.4" thickBot="1" x14ac:dyDescent="0.35">
      <c r="A168" s="197"/>
      <c r="B168" s="200"/>
      <c r="C168" s="112" t="s">
        <v>84</v>
      </c>
      <c r="D168" s="89">
        <f>D167</f>
        <v>0</v>
      </c>
      <c r="E168" s="89">
        <f>D168+E167</f>
        <v>0</v>
      </c>
      <c r="F168" s="89">
        <f t="shared" ref="F168:O168" si="96">E168+F167</f>
        <v>0</v>
      </c>
      <c r="G168" s="89">
        <f t="shared" si="96"/>
        <v>0</v>
      </c>
      <c r="H168" s="89">
        <f t="shared" si="96"/>
        <v>0</v>
      </c>
      <c r="I168" s="89">
        <f t="shared" si="96"/>
        <v>0</v>
      </c>
      <c r="J168" s="89">
        <f t="shared" si="96"/>
        <v>0</v>
      </c>
      <c r="K168" s="89">
        <f t="shared" si="96"/>
        <v>0</v>
      </c>
      <c r="L168" s="89">
        <f t="shared" si="96"/>
        <v>0</v>
      </c>
      <c r="M168" s="89">
        <f t="shared" si="96"/>
        <v>0</v>
      </c>
      <c r="N168" s="89">
        <f t="shared" si="96"/>
        <v>0</v>
      </c>
      <c r="O168" s="89">
        <f t="shared" si="96"/>
        <v>0</v>
      </c>
      <c r="P168" s="33"/>
    </row>
    <row r="169" spans="1:16" s="24" customFormat="1" x14ac:dyDescent="0.3">
      <c r="A169" s="197"/>
      <c r="B169" s="200"/>
      <c r="C169" s="13" t="s">
        <v>85</v>
      </c>
      <c r="D169" s="32">
        <f>+[2]PIGOO!B203</f>
        <v>18657</v>
      </c>
      <c r="E169" s="32">
        <v>18679</v>
      </c>
      <c r="F169" s="32">
        <v>18705</v>
      </c>
      <c r="G169" s="32">
        <v>18741</v>
      </c>
      <c r="H169" s="32">
        <v>18768</v>
      </c>
      <c r="I169" s="32">
        <f>+[2]PIGOO!G203</f>
        <v>18793</v>
      </c>
      <c r="J169" s="32">
        <v>18842</v>
      </c>
      <c r="K169" s="32">
        <v>18872</v>
      </c>
      <c r="L169" s="32">
        <f>+[2]PIGOO!J203</f>
        <v>18911</v>
      </c>
      <c r="M169" s="32">
        <v>18954</v>
      </c>
      <c r="N169" s="32">
        <v>18966</v>
      </c>
      <c r="O169" s="32">
        <v>18983</v>
      </c>
      <c r="P169" s="33">
        <v>13</v>
      </c>
    </row>
    <row r="170" spans="1:16" s="24" customFormat="1" x14ac:dyDescent="0.3">
      <c r="A170" s="197"/>
      <c r="B170" s="200"/>
      <c r="C170" s="113" t="s">
        <v>86</v>
      </c>
      <c r="D170" s="114">
        <f>+D169/D171</f>
        <v>1</v>
      </c>
      <c r="E170" s="114">
        <f t="shared" ref="E170:L170" si="97">+E169/E171</f>
        <v>1</v>
      </c>
      <c r="F170" s="114">
        <f t="shared" si="97"/>
        <v>1</v>
      </c>
      <c r="G170" s="114">
        <f t="shared" si="97"/>
        <v>1</v>
      </c>
      <c r="H170" s="114">
        <f t="shared" si="97"/>
        <v>1</v>
      </c>
      <c r="I170" s="114">
        <f t="shared" si="97"/>
        <v>1</v>
      </c>
      <c r="J170" s="114">
        <f t="shared" si="97"/>
        <v>1</v>
      </c>
      <c r="K170" s="114">
        <f t="shared" si="97"/>
        <v>1</v>
      </c>
      <c r="L170" s="114">
        <f t="shared" si="97"/>
        <v>1</v>
      </c>
      <c r="M170" s="114">
        <v>1</v>
      </c>
      <c r="N170" s="114">
        <v>1</v>
      </c>
      <c r="O170" s="114">
        <f t="shared" ref="O170" si="98">+O169/O171</f>
        <v>1</v>
      </c>
      <c r="P170" s="33"/>
    </row>
    <row r="171" spans="1:16" s="117" customFormat="1" ht="21" x14ac:dyDescent="0.3">
      <c r="A171" s="197"/>
      <c r="B171" s="200"/>
      <c r="C171" s="14" t="s">
        <v>87</v>
      </c>
      <c r="D171" s="115">
        <v>18657</v>
      </c>
      <c r="E171" s="115">
        <v>18679</v>
      </c>
      <c r="F171" s="115">
        <v>18705</v>
      </c>
      <c r="G171" s="115">
        <v>18741</v>
      </c>
      <c r="H171" s="115">
        <v>18768</v>
      </c>
      <c r="I171" s="115">
        <v>18793</v>
      </c>
      <c r="J171" s="115">
        <v>18842</v>
      </c>
      <c r="K171" s="115">
        <v>18872</v>
      </c>
      <c r="L171" s="115">
        <v>18911</v>
      </c>
      <c r="M171" s="115">
        <v>18954</v>
      </c>
      <c r="N171" s="115">
        <v>18966</v>
      </c>
      <c r="O171" s="115">
        <v>18983</v>
      </c>
      <c r="P171" s="116">
        <v>14</v>
      </c>
    </row>
    <row r="172" spans="1:16" s="24" customFormat="1" x14ac:dyDescent="0.3">
      <c r="A172" s="197"/>
      <c r="B172" s="200"/>
      <c r="C172" s="118" t="s">
        <v>88</v>
      </c>
      <c r="D172" s="32">
        <v>18401</v>
      </c>
      <c r="E172" s="32">
        <v>18421</v>
      </c>
      <c r="F172" s="32">
        <v>18444</v>
      </c>
      <c r="G172" s="32">
        <v>18484</v>
      </c>
      <c r="H172" s="34">
        <v>18505</v>
      </c>
      <c r="I172" s="34">
        <v>18580</v>
      </c>
      <c r="J172" s="34">
        <v>18654</v>
      </c>
      <c r="K172" s="34">
        <v>18698</v>
      </c>
      <c r="L172" s="34">
        <v>18753</v>
      </c>
      <c r="M172" s="34">
        <v>18807</v>
      </c>
      <c r="N172" s="34">
        <v>18840</v>
      </c>
      <c r="O172" s="34">
        <v>18865</v>
      </c>
      <c r="P172" s="33"/>
    </row>
    <row r="173" spans="1:16" s="24" customFormat="1" x14ac:dyDescent="0.3">
      <c r="A173" s="197"/>
      <c r="B173" s="200"/>
      <c r="C173" s="113" t="s">
        <v>89</v>
      </c>
      <c r="D173" s="51">
        <f>D172/D171</f>
        <v>0.98627860856514982</v>
      </c>
      <c r="E173" s="51">
        <f t="shared" ref="E173:J173" si="99">E172/E171</f>
        <v>0.98618769741420842</v>
      </c>
      <c r="F173" s="51">
        <f t="shared" si="99"/>
        <v>0.98604651162790702</v>
      </c>
      <c r="G173" s="51">
        <f t="shared" si="99"/>
        <v>0.98628675097380081</v>
      </c>
      <c r="H173" s="51">
        <f t="shared" si="99"/>
        <v>0.98598678601875533</v>
      </c>
      <c r="I173" s="51">
        <f t="shared" si="99"/>
        <v>0.9886659926568403</v>
      </c>
      <c r="J173" s="51">
        <f t="shared" si="99"/>
        <v>0.99002229062732194</v>
      </c>
      <c r="K173" s="51">
        <f>K172/K171</f>
        <v>0.99077999152183127</v>
      </c>
      <c r="L173" s="51">
        <f t="shared" ref="L173:O173" si="100">L172/L171</f>
        <v>0.99164507429538362</v>
      </c>
      <c r="M173" s="51">
        <f t="shared" si="100"/>
        <v>0.99224438113327007</v>
      </c>
      <c r="N173" s="51">
        <f t="shared" si="100"/>
        <v>0.99335653274280289</v>
      </c>
      <c r="O173" s="51">
        <f t="shared" si="100"/>
        <v>0.99378391192119264</v>
      </c>
      <c r="P173" s="33"/>
    </row>
    <row r="174" spans="1:16" s="24" customFormat="1" x14ac:dyDescent="0.3">
      <c r="A174" s="197"/>
      <c r="B174" s="200"/>
      <c r="C174" s="118" t="s">
        <v>90</v>
      </c>
      <c r="D174" s="32">
        <v>256</v>
      </c>
      <c r="E174" s="34">
        <v>258</v>
      </c>
      <c r="F174" s="34">
        <v>261</v>
      </c>
      <c r="G174" s="34">
        <v>257</v>
      </c>
      <c r="H174" s="34">
        <v>263</v>
      </c>
      <c r="I174" s="34">
        <v>213</v>
      </c>
      <c r="J174" s="34">
        <v>188</v>
      </c>
      <c r="K174" s="34">
        <v>174</v>
      </c>
      <c r="L174" s="34">
        <v>158</v>
      </c>
      <c r="M174" s="34">
        <v>147</v>
      </c>
      <c r="N174" s="34">
        <v>126</v>
      </c>
      <c r="O174" s="34">
        <v>118</v>
      </c>
      <c r="P174" s="33"/>
    </row>
    <row r="175" spans="1:16" s="24" customFormat="1" x14ac:dyDescent="0.3">
      <c r="A175" s="197"/>
      <c r="B175" s="200"/>
      <c r="C175" s="113" t="s">
        <v>91</v>
      </c>
      <c r="D175" s="51">
        <f>D174/D171</f>
        <v>1.372139143485019E-2</v>
      </c>
      <c r="E175" s="51">
        <f t="shared" ref="E175:J175" si="101">E174/E171</f>
        <v>1.381230258579153E-2</v>
      </c>
      <c r="F175" s="51">
        <f t="shared" si="101"/>
        <v>1.3953488372093023E-2</v>
      </c>
      <c r="G175" s="51">
        <f t="shared" si="101"/>
        <v>1.3713249026199243E-2</v>
      </c>
      <c r="H175" s="51">
        <f t="shared" si="101"/>
        <v>1.4013213981244672E-2</v>
      </c>
      <c r="I175" s="51">
        <f t="shared" si="101"/>
        <v>1.1334007343159687E-2</v>
      </c>
      <c r="J175" s="51">
        <f t="shared" si="101"/>
        <v>9.9777093726780598E-3</v>
      </c>
      <c r="K175" s="51">
        <f>K174/K171</f>
        <v>9.2200084781687147E-3</v>
      </c>
      <c r="L175" s="51">
        <f t="shared" ref="L175:O175" si="102">L174/L171</f>
        <v>8.3549257046163609E-3</v>
      </c>
      <c r="M175" s="51">
        <f t="shared" si="102"/>
        <v>7.7556188667299774E-3</v>
      </c>
      <c r="N175" s="51">
        <f t="shared" si="102"/>
        <v>6.6434672571970893E-3</v>
      </c>
      <c r="O175" s="51">
        <f t="shared" si="102"/>
        <v>6.2160880788073537E-3</v>
      </c>
      <c r="P175" s="33"/>
    </row>
    <row r="176" spans="1:16" s="24" customFormat="1" ht="28.8" x14ac:dyDescent="0.3">
      <c r="A176" s="197"/>
      <c r="B176" s="200"/>
      <c r="C176" s="15" t="s">
        <v>92</v>
      </c>
      <c r="D176" s="32">
        <v>0</v>
      </c>
      <c r="E176" s="34">
        <v>0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3"/>
    </row>
    <row r="177" spans="1:16" s="24" customFormat="1" ht="28.8" x14ac:dyDescent="0.3">
      <c r="A177" s="197"/>
      <c r="B177" s="200"/>
      <c r="C177" s="119" t="s">
        <v>93</v>
      </c>
      <c r="D177" s="51">
        <f>D176/D171</f>
        <v>0</v>
      </c>
      <c r="E177" s="51">
        <f t="shared" ref="E177:J177" si="103">E176/E171</f>
        <v>0</v>
      </c>
      <c r="F177" s="51">
        <f t="shared" si="103"/>
        <v>0</v>
      </c>
      <c r="G177" s="51">
        <f t="shared" si="103"/>
        <v>0</v>
      </c>
      <c r="H177" s="51">
        <f t="shared" si="103"/>
        <v>0</v>
      </c>
      <c r="I177" s="51">
        <f t="shared" si="103"/>
        <v>0</v>
      </c>
      <c r="J177" s="51">
        <f t="shared" si="103"/>
        <v>0</v>
      </c>
      <c r="K177" s="51">
        <f>K176/K171</f>
        <v>0</v>
      </c>
      <c r="L177" s="51">
        <f t="shared" ref="L177:O177" si="104">L176/L171</f>
        <v>0</v>
      </c>
      <c r="M177" s="51">
        <f t="shared" si="104"/>
        <v>0</v>
      </c>
      <c r="N177" s="51">
        <f t="shared" si="104"/>
        <v>0</v>
      </c>
      <c r="O177" s="51">
        <f t="shared" si="104"/>
        <v>0</v>
      </c>
      <c r="P177" s="33"/>
    </row>
    <row r="178" spans="1:16" s="24" customFormat="1" ht="28.8" x14ac:dyDescent="0.3">
      <c r="A178" s="197"/>
      <c r="B178" s="200"/>
      <c r="C178" s="15" t="s">
        <v>94</v>
      </c>
      <c r="D178" s="32">
        <v>256</v>
      </c>
      <c r="E178" s="34">
        <v>258</v>
      </c>
      <c r="F178" s="34">
        <v>261</v>
      </c>
      <c r="G178" s="34">
        <v>257</v>
      </c>
      <c r="H178" s="34">
        <v>263</v>
      </c>
      <c r="I178" s="34">
        <v>213</v>
      </c>
      <c r="J178" s="34">
        <v>188</v>
      </c>
      <c r="K178" s="34">
        <v>174</v>
      </c>
      <c r="L178" s="34">
        <v>158</v>
      </c>
      <c r="M178" s="34">
        <v>147</v>
      </c>
      <c r="N178" s="34">
        <v>126</v>
      </c>
      <c r="O178" s="34">
        <v>118</v>
      </c>
      <c r="P178" s="33"/>
    </row>
    <row r="179" spans="1:16" s="24" customFormat="1" ht="29.4" thickBot="1" x14ac:dyDescent="0.35">
      <c r="A179" s="197"/>
      <c r="B179" s="200"/>
      <c r="C179" s="120" t="s">
        <v>95</v>
      </c>
      <c r="D179" s="121">
        <f t="shared" ref="D179:O179" si="105">D178/D171</f>
        <v>1.372139143485019E-2</v>
      </c>
      <c r="E179" s="121">
        <f t="shared" si="105"/>
        <v>1.381230258579153E-2</v>
      </c>
      <c r="F179" s="121">
        <f t="shared" si="105"/>
        <v>1.3953488372093023E-2</v>
      </c>
      <c r="G179" s="121">
        <f t="shared" si="105"/>
        <v>1.3713249026199243E-2</v>
      </c>
      <c r="H179" s="121">
        <f t="shared" si="105"/>
        <v>1.4013213981244672E-2</v>
      </c>
      <c r="I179" s="121">
        <f t="shared" si="105"/>
        <v>1.1334007343159687E-2</v>
      </c>
      <c r="J179" s="121">
        <f t="shared" si="105"/>
        <v>9.9777093726780598E-3</v>
      </c>
      <c r="K179" s="121">
        <f t="shared" si="105"/>
        <v>9.2200084781687147E-3</v>
      </c>
      <c r="L179" s="121">
        <f t="shared" si="105"/>
        <v>8.3549257046163609E-3</v>
      </c>
      <c r="M179" s="121">
        <f t="shared" si="105"/>
        <v>7.7556188667299774E-3</v>
      </c>
      <c r="N179" s="121">
        <f t="shared" si="105"/>
        <v>6.6434672571970893E-3</v>
      </c>
      <c r="O179" s="121">
        <f t="shared" si="105"/>
        <v>6.2160880788073537E-3</v>
      </c>
      <c r="P179" s="33"/>
    </row>
    <row r="180" spans="1:16" s="24" customFormat="1" x14ac:dyDescent="0.3">
      <c r="A180" s="197"/>
      <c r="B180" s="200"/>
      <c r="C180" s="15" t="s">
        <v>96</v>
      </c>
      <c r="D180" s="122">
        <f>+[2]PIGOO!B158</f>
        <v>10021</v>
      </c>
      <c r="E180" s="122">
        <f>+[2]PIGOO!C158</f>
        <v>9665</v>
      </c>
      <c r="F180" s="122">
        <v>9519</v>
      </c>
      <c r="G180" s="122">
        <v>9517</v>
      </c>
      <c r="H180" s="122">
        <v>9371</v>
      </c>
      <c r="I180" s="122">
        <f>+[2]PIGOO!G158</f>
        <v>9077</v>
      </c>
      <c r="J180" s="122">
        <v>9336</v>
      </c>
      <c r="K180" s="122">
        <v>8298</v>
      </c>
      <c r="L180" s="122">
        <f>+[2]PIGOO!J158</f>
        <v>8701</v>
      </c>
      <c r="M180" s="122">
        <v>8715</v>
      </c>
      <c r="N180" s="122">
        <v>8877</v>
      </c>
      <c r="O180" s="122">
        <v>9527</v>
      </c>
      <c r="P180" s="33">
        <v>15</v>
      </c>
    </row>
    <row r="181" spans="1:16" s="24" customFormat="1" x14ac:dyDescent="0.3">
      <c r="A181" s="197"/>
      <c r="B181" s="200"/>
      <c r="C181" s="15" t="s">
        <v>97</v>
      </c>
      <c r="D181" s="96">
        <v>10516</v>
      </c>
      <c r="E181" s="97">
        <v>10455</v>
      </c>
      <c r="F181" s="97">
        <v>9989</v>
      </c>
      <c r="G181" s="97">
        <v>8849</v>
      </c>
      <c r="H181" s="97">
        <v>9819</v>
      </c>
      <c r="I181" s="97">
        <v>9633</v>
      </c>
      <c r="J181" s="97">
        <v>9850</v>
      </c>
      <c r="K181" s="97">
        <v>9902</v>
      </c>
      <c r="L181" s="97">
        <v>9478</v>
      </c>
      <c r="M181" s="97">
        <v>9480</v>
      </c>
      <c r="N181" s="97">
        <v>9510</v>
      </c>
      <c r="O181" s="97">
        <v>9551</v>
      </c>
      <c r="P181" s="33"/>
    </row>
    <row r="182" spans="1:16" s="24" customFormat="1" ht="15" thickBot="1" x14ac:dyDescent="0.35">
      <c r="A182" s="197"/>
      <c r="B182" s="200"/>
      <c r="C182" s="66" t="s">
        <v>98</v>
      </c>
      <c r="D182" s="121">
        <f>+D180/D171</f>
        <v>0.53711743581497562</v>
      </c>
      <c r="E182" s="121">
        <f t="shared" ref="E182:O182" si="106">+E180/E171</f>
        <v>0.51742598640184168</v>
      </c>
      <c r="F182" s="121">
        <f t="shared" si="106"/>
        <v>0.50890136327185242</v>
      </c>
      <c r="G182" s="121">
        <f t="shared" si="106"/>
        <v>0.50781708553438987</v>
      </c>
      <c r="H182" s="121">
        <f t="shared" si="106"/>
        <v>0.49930733162830349</v>
      </c>
      <c r="I182" s="121">
        <f t="shared" si="106"/>
        <v>0.48299898898526045</v>
      </c>
      <c r="J182" s="121">
        <f t="shared" si="106"/>
        <v>0.49548880161341685</v>
      </c>
      <c r="K182" s="121">
        <f t="shared" si="106"/>
        <v>0.43969902501059771</v>
      </c>
      <c r="L182" s="121">
        <f t="shared" si="106"/>
        <v>0.46010258579662633</v>
      </c>
      <c r="M182" s="121">
        <f t="shared" si="106"/>
        <v>0.45979740424184867</v>
      </c>
      <c r="N182" s="121">
        <f t="shared" si="106"/>
        <v>0.46804808604871878</v>
      </c>
      <c r="O182" s="121">
        <f t="shared" si="106"/>
        <v>0.50187009429489549</v>
      </c>
      <c r="P182" s="33"/>
    </row>
    <row r="183" spans="1:16" s="24" customFormat="1" x14ac:dyDescent="0.3">
      <c r="A183" s="197"/>
      <c r="B183" s="200"/>
      <c r="C183" s="15" t="s">
        <v>99</v>
      </c>
      <c r="D183" s="122">
        <f>+[2]PIGOO!B159</f>
        <v>4147</v>
      </c>
      <c r="E183" s="122">
        <f>+[2]PIGOO!C159</f>
        <v>4174</v>
      </c>
      <c r="F183" s="122">
        <v>4208</v>
      </c>
      <c r="G183" s="122">
        <v>4225</v>
      </c>
      <c r="H183" s="122">
        <v>4237</v>
      </c>
      <c r="I183" s="122">
        <f>+[2]PIGOO!G159</f>
        <v>4226</v>
      </c>
      <c r="J183" s="122">
        <v>4255</v>
      </c>
      <c r="K183" s="122">
        <v>4277</v>
      </c>
      <c r="L183" s="122">
        <f>+[2]PIGOO!J159</f>
        <v>4307</v>
      </c>
      <c r="M183" s="122">
        <v>4318</v>
      </c>
      <c r="N183" s="122">
        <v>4341</v>
      </c>
      <c r="O183" s="122">
        <v>4343</v>
      </c>
      <c r="P183" s="33">
        <v>16</v>
      </c>
    </row>
    <row r="184" spans="1:16" s="24" customFormat="1" ht="15" thickBot="1" x14ac:dyDescent="0.35">
      <c r="A184" s="197"/>
      <c r="B184" s="201"/>
      <c r="C184" s="10" t="s">
        <v>100</v>
      </c>
      <c r="D184" s="121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33"/>
    </row>
    <row r="185" spans="1:16" s="24" customFormat="1" ht="28.8" x14ac:dyDescent="0.3">
      <c r="A185" s="197"/>
      <c r="B185" s="124"/>
      <c r="C185" s="17" t="s">
        <v>101</v>
      </c>
      <c r="D185" s="125">
        <v>0</v>
      </c>
      <c r="E185" s="126">
        <v>0</v>
      </c>
      <c r="F185" s="126">
        <v>0</v>
      </c>
      <c r="G185" s="126">
        <v>0</v>
      </c>
      <c r="H185" s="126">
        <f>129668+276887+205023+134040+173921</f>
        <v>919539</v>
      </c>
      <c r="I185" s="126">
        <v>0</v>
      </c>
      <c r="J185" s="126">
        <v>0</v>
      </c>
      <c r="K185" s="126">
        <v>0</v>
      </c>
      <c r="L185" s="126">
        <v>0</v>
      </c>
      <c r="M185" s="126">
        <v>195675</v>
      </c>
      <c r="N185" s="126">
        <v>160984</v>
      </c>
      <c r="O185" s="126">
        <v>0</v>
      </c>
      <c r="P185" s="127"/>
    </row>
    <row r="186" spans="1:16" s="24" customFormat="1" ht="28.8" x14ac:dyDescent="0.3">
      <c r="A186" s="197"/>
      <c r="B186" s="124"/>
      <c r="C186" s="4" t="s">
        <v>102</v>
      </c>
      <c r="D186" s="128">
        <f>D185</f>
        <v>0</v>
      </c>
      <c r="E186" s="129">
        <f>D186+E185</f>
        <v>0</v>
      </c>
      <c r="F186" s="129">
        <f t="shared" ref="F186:O186" si="107">E186+F185</f>
        <v>0</v>
      </c>
      <c r="G186" s="129">
        <f t="shared" si="107"/>
        <v>0</v>
      </c>
      <c r="H186" s="129">
        <f t="shared" si="107"/>
        <v>919539</v>
      </c>
      <c r="I186" s="129">
        <f t="shared" si="107"/>
        <v>919539</v>
      </c>
      <c r="J186" s="129">
        <f t="shared" si="107"/>
        <v>919539</v>
      </c>
      <c r="K186" s="129">
        <f t="shared" si="107"/>
        <v>919539</v>
      </c>
      <c r="L186" s="129">
        <f t="shared" si="107"/>
        <v>919539</v>
      </c>
      <c r="M186" s="129">
        <f t="shared" si="107"/>
        <v>1115214</v>
      </c>
      <c r="N186" s="129">
        <f t="shared" si="107"/>
        <v>1276198</v>
      </c>
      <c r="O186" s="129">
        <f t="shared" si="107"/>
        <v>1276198</v>
      </c>
      <c r="P186" s="127"/>
    </row>
    <row r="187" spans="1:16" s="24" customFormat="1" ht="15" thickBot="1" x14ac:dyDescent="0.35">
      <c r="A187" s="197"/>
      <c r="B187" s="124"/>
      <c r="C187" s="58" t="s">
        <v>103</v>
      </c>
      <c r="D187" s="130">
        <v>0</v>
      </c>
      <c r="E187" s="131">
        <v>38071</v>
      </c>
      <c r="F187" s="131">
        <v>172924</v>
      </c>
      <c r="G187" s="131">
        <v>121106</v>
      </c>
      <c r="H187" s="131">
        <v>111880</v>
      </c>
      <c r="I187" s="131">
        <v>17786</v>
      </c>
      <c r="J187" s="131">
        <v>250143</v>
      </c>
      <c r="K187" s="131">
        <v>219442</v>
      </c>
      <c r="L187" s="131">
        <v>284006</v>
      </c>
      <c r="M187" s="131">
        <v>160770</v>
      </c>
      <c r="N187" s="131">
        <v>265191</v>
      </c>
      <c r="O187" s="131">
        <v>270553</v>
      </c>
      <c r="P187" s="33"/>
    </row>
    <row r="188" spans="1:16" s="24" customFormat="1" ht="28.8" x14ac:dyDescent="0.3">
      <c r="A188" s="197"/>
      <c r="B188" s="124"/>
      <c r="C188" s="132" t="s">
        <v>104</v>
      </c>
      <c r="D188" s="133">
        <v>196</v>
      </c>
      <c r="E188" s="134">
        <v>60</v>
      </c>
      <c r="F188" s="134">
        <v>47</v>
      </c>
      <c r="G188" s="134">
        <v>21</v>
      </c>
      <c r="H188" s="134">
        <v>29</v>
      </c>
      <c r="I188" s="34">
        <v>3</v>
      </c>
      <c r="J188" s="34">
        <v>46</v>
      </c>
      <c r="K188" s="34">
        <v>50</v>
      </c>
      <c r="L188" s="34">
        <v>56</v>
      </c>
      <c r="M188" s="34">
        <v>100</v>
      </c>
      <c r="N188" s="34">
        <v>54</v>
      </c>
      <c r="O188" s="34">
        <v>64</v>
      </c>
      <c r="P188" s="33"/>
    </row>
    <row r="189" spans="1:16" s="24" customFormat="1" ht="29.4" thickBot="1" x14ac:dyDescent="0.35">
      <c r="A189" s="197"/>
      <c r="B189" s="124"/>
      <c r="C189" s="135" t="s">
        <v>105</v>
      </c>
      <c r="D189" s="102">
        <f>+D188</f>
        <v>196</v>
      </c>
      <c r="E189" s="103">
        <f>+D189+E188</f>
        <v>256</v>
      </c>
      <c r="F189" s="103">
        <f t="shared" ref="F189:O189" si="108">+E189+F188</f>
        <v>303</v>
      </c>
      <c r="G189" s="103">
        <f t="shared" si="108"/>
        <v>324</v>
      </c>
      <c r="H189" s="103">
        <f t="shared" si="108"/>
        <v>353</v>
      </c>
      <c r="I189" s="103">
        <f t="shared" si="108"/>
        <v>356</v>
      </c>
      <c r="J189" s="103">
        <f t="shared" si="108"/>
        <v>402</v>
      </c>
      <c r="K189" s="103">
        <f t="shared" si="108"/>
        <v>452</v>
      </c>
      <c r="L189" s="103">
        <f t="shared" si="108"/>
        <v>508</v>
      </c>
      <c r="M189" s="103">
        <f t="shared" si="108"/>
        <v>608</v>
      </c>
      <c r="N189" s="103">
        <f t="shared" si="108"/>
        <v>662</v>
      </c>
      <c r="O189" s="103">
        <f t="shared" si="108"/>
        <v>726</v>
      </c>
      <c r="P189" s="33"/>
    </row>
    <row r="190" spans="1:16" s="24" customFormat="1" ht="15" thickBot="1" x14ac:dyDescent="0.35">
      <c r="A190" s="198"/>
      <c r="B190" s="136"/>
      <c r="C190" s="16" t="s">
        <v>106</v>
      </c>
      <c r="D190" s="137">
        <f>+[2]PIGOO!B156</f>
        <v>27</v>
      </c>
      <c r="E190" s="137">
        <f>+[2]PIGOO!C156</f>
        <v>27</v>
      </c>
      <c r="F190" s="137">
        <f>+[2]PIGOO!D156</f>
        <v>27</v>
      </c>
      <c r="G190" s="137">
        <f>+[2]PIGOO!E156</f>
        <v>27</v>
      </c>
      <c r="H190" s="137">
        <f>+[2]PIGOO!F156</f>
        <v>27</v>
      </c>
      <c r="I190" s="137">
        <f>+[2]PIGOO!G156</f>
        <v>27</v>
      </c>
      <c r="J190" s="137">
        <f>+[2]PIGOO!H156</f>
        <v>27</v>
      </c>
      <c r="K190" s="137">
        <f>+[2]PIGOO!I156</f>
        <v>27</v>
      </c>
      <c r="L190" s="137">
        <f>+[2]PIGOO!J156</f>
        <v>27</v>
      </c>
      <c r="M190" s="137">
        <f>+[2]PIGOO!K156</f>
        <v>27</v>
      </c>
      <c r="N190" s="137">
        <f>+[2]PIGOO!L156</f>
        <v>27</v>
      </c>
      <c r="O190" s="137">
        <f>+[2]PIGOO!M156</f>
        <v>27</v>
      </c>
      <c r="P190" s="33"/>
    </row>
    <row r="191" spans="1:16" s="24" customFormat="1" x14ac:dyDescent="0.3">
      <c r="A191" s="202" t="s">
        <v>107</v>
      </c>
      <c r="B191" s="187" t="s">
        <v>108</v>
      </c>
      <c r="C191" s="17" t="s">
        <v>109</v>
      </c>
      <c r="D191" s="138">
        <f>+[2]PIGOO!B188+[2]PIGOO!B190+[2]PIGOO!B192</f>
        <v>46</v>
      </c>
      <c r="E191" s="138">
        <f>+[2]PIGOO!C188+[2]PIGOO!C190+[2]PIGOO!C192</f>
        <v>46</v>
      </c>
      <c r="F191" s="138">
        <f>+[2]PIGOO!D188+[2]PIGOO!D190+[2]PIGOO!D192</f>
        <v>46</v>
      </c>
      <c r="G191" s="138">
        <v>46</v>
      </c>
      <c r="H191" s="138">
        <v>46</v>
      </c>
      <c r="I191" s="138">
        <f>+[2]PIGOO!G188+[2]PIGOO!G190+[2]PIGOO!G192</f>
        <v>46</v>
      </c>
      <c r="J191" s="138">
        <f>+[2]PIGOO!H188+[2]PIGOO!H190+[2]PIGOO!H192</f>
        <v>46</v>
      </c>
      <c r="K191" s="138">
        <v>46</v>
      </c>
      <c r="L191" s="138">
        <v>46</v>
      </c>
      <c r="M191" s="138">
        <v>43</v>
      </c>
      <c r="N191" s="138">
        <v>43</v>
      </c>
      <c r="O191" s="138">
        <f>+[2]PIGOO!M188+[2]PIGOO!M190+[2]PIGOO!M192</f>
        <v>49</v>
      </c>
      <c r="P191" s="33">
        <v>17</v>
      </c>
    </row>
    <row r="192" spans="1:16" s="24" customFormat="1" x14ac:dyDescent="0.3">
      <c r="A192" s="202"/>
      <c r="B192" s="183"/>
      <c r="C192" s="139" t="s">
        <v>110</v>
      </c>
      <c r="D192" s="140">
        <v>48</v>
      </c>
      <c r="E192" s="140">
        <v>48</v>
      </c>
      <c r="F192" s="140">
        <v>48</v>
      </c>
      <c r="G192" s="140">
        <v>48</v>
      </c>
      <c r="H192" s="140">
        <v>48</v>
      </c>
      <c r="I192" s="140">
        <v>48</v>
      </c>
      <c r="J192" s="140">
        <v>48</v>
      </c>
      <c r="K192" s="140">
        <v>48</v>
      </c>
      <c r="L192" s="140">
        <v>48</v>
      </c>
      <c r="M192" s="140">
        <v>48</v>
      </c>
      <c r="N192" s="140">
        <v>48</v>
      </c>
      <c r="O192" s="140">
        <v>48</v>
      </c>
      <c r="P192" s="141"/>
    </row>
    <row r="193" spans="1:16" s="24" customFormat="1" ht="18" x14ac:dyDescent="0.3">
      <c r="A193" s="202"/>
      <c r="B193" s="183"/>
      <c r="C193" s="18" t="s">
        <v>111</v>
      </c>
      <c r="D193" s="140">
        <f>D192-D191</f>
        <v>2</v>
      </c>
      <c r="E193" s="140">
        <f t="shared" ref="E193:J193" si="109">E192-E191</f>
        <v>2</v>
      </c>
      <c r="F193" s="140">
        <f t="shared" si="109"/>
        <v>2</v>
      </c>
      <c r="G193" s="140">
        <f t="shared" si="109"/>
        <v>2</v>
      </c>
      <c r="H193" s="140">
        <f t="shared" si="109"/>
        <v>2</v>
      </c>
      <c r="I193" s="140">
        <f t="shared" si="109"/>
        <v>2</v>
      </c>
      <c r="J193" s="140">
        <f t="shared" si="109"/>
        <v>2</v>
      </c>
      <c r="K193" s="140">
        <f>K192-K191</f>
        <v>2</v>
      </c>
      <c r="L193" s="140">
        <f t="shared" ref="L193:O193" si="110">L192-L191</f>
        <v>2</v>
      </c>
      <c r="M193" s="140">
        <f t="shared" si="110"/>
        <v>5</v>
      </c>
      <c r="N193" s="140">
        <f t="shared" si="110"/>
        <v>5</v>
      </c>
      <c r="O193" s="32">
        <f t="shared" si="110"/>
        <v>-1</v>
      </c>
      <c r="P193" s="33"/>
    </row>
    <row r="194" spans="1:16" s="24" customFormat="1" ht="18.600000000000001" thickBot="1" x14ac:dyDescent="0.35">
      <c r="A194" s="202"/>
      <c r="B194" s="188"/>
      <c r="C194" s="5" t="s">
        <v>112</v>
      </c>
      <c r="D194" s="142">
        <f>D193/D192</f>
        <v>4.1666666666666664E-2</v>
      </c>
      <c r="E194" s="142">
        <f t="shared" ref="E194:O194" si="111">E193/E192</f>
        <v>4.1666666666666664E-2</v>
      </c>
      <c r="F194" s="142">
        <f t="shared" si="111"/>
        <v>4.1666666666666664E-2</v>
      </c>
      <c r="G194" s="142">
        <f t="shared" si="111"/>
        <v>4.1666666666666664E-2</v>
      </c>
      <c r="H194" s="142">
        <f t="shared" si="111"/>
        <v>4.1666666666666664E-2</v>
      </c>
      <c r="I194" s="142">
        <f t="shared" si="111"/>
        <v>4.1666666666666664E-2</v>
      </c>
      <c r="J194" s="142">
        <f t="shared" si="111"/>
        <v>4.1666666666666664E-2</v>
      </c>
      <c r="K194" s="142">
        <f>K193/K192</f>
        <v>4.1666666666666664E-2</v>
      </c>
      <c r="L194" s="142">
        <f t="shared" si="111"/>
        <v>4.1666666666666664E-2</v>
      </c>
      <c r="M194" s="142">
        <f t="shared" si="111"/>
        <v>0.10416666666666667</v>
      </c>
      <c r="N194" s="142">
        <f t="shared" si="111"/>
        <v>0.10416666666666667</v>
      </c>
      <c r="O194" s="121">
        <f t="shared" si="111"/>
        <v>-2.0833333333333332E-2</v>
      </c>
      <c r="P194" s="33"/>
    </row>
    <row r="195" spans="1:16" s="145" customFormat="1" x14ac:dyDescent="0.3">
      <c r="A195" s="202"/>
      <c r="B195" s="187" t="s">
        <v>113</v>
      </c>
      <c r="C195" s="19" t="s">
        <v>114</v>
      </c>
      <c r="D195" s="143">
        <f>+[2]PIGOO!B187+[2]PIGOO!B189+[2]PIGOO!B191</f>
        <v>24</v>
      </c>
      <c r="E195" s="143">
        <f>+[2]PIGOO!C187+[2]PIGOO!C189+[2]PIGOO!C191</f>
        <v>24</v>
      </c>
      <c r="F195" s="143">
        <f>+[2]PIGOO!D187+[2]PIGOO!D189+[2]PIGOO!D191</f>
        <v>24</v>
      </c>
      <c r="G195" s="143">
        <v>24</v>
      </c>
      <c r="H195" s="143">
        <v>24</v>
      </c>
      <c r="I195" s="143">
        <f>+[2]PIGOO!G187+[2]PIGOO!G189+[2]PIGOO!G191</f>
        <v>24</v>
      </c>
      <c r="J195" s="143">
        <f>+[2]PIGOO!H187+[2]PIGOO!H189+[2]PIGOO!H191</f>
        <v>28</v>
      </c>
      <c r="K195" s="143">
        <f>+[2]PIGOO!I187+[2]PIGOO!I189+[2]PIGOO!I191</f>
        <v>25</v>
      </c>
      <c r="L195" s="143">
        <v>26</v>
      </c>
      <c r="M195" s="143">
        <f>+[2]PIGOO!K187+[2]PIGOO!K189+[2]PIGOO!K191</f>
        <v>24</v>
      </c>
      <c r="N195" s="143">
        <f>+[2]PIGOO!L187+[2]PIGOO!L189+[2]PIGOO!L191</f>
        <v>24</v>
      </c>
      <c r="O195" s="143">
        <f>+[2]PIGOO!M187+[2]PIGOO!M189+[2]PIGOO!M191</f>
        <v>24</v>
      </c>
      <c r="P195" s="144">
        <v>18</v>
      </c>
    </row>
    <row r="196" spans="1:16" s="24" customFormat="1" x14ac:dyDescent="0.3">
      <c r="A196" s="202"/>
      <c r="B196" s="183"/>
      <c r="C196" s="139" t="s">
        <v>110</v>
      </c>
      <c r="D196" s="32">
        <v>28</v>
      </c>
      <c r="E196" s="32">
        <v>28</v>
      </c>
      <c r="F196" s="32">
        <v>28</v>
      </c>
      <c r="G196" s="32">
        <v>28</v>
      </c>
      <c r="H196" s="32">
        <v>28</v>
      </c>
      <c r="I196" s="32">
        <v>28</v>
      </c>
      <c r="J196" s="32">
        <v>28</v>
      </c>
      <c r="K196" s="32">
        <v>28</v>
      </c>
      <c r="L196" s="32">
        <v>28</v>
      </c>
      <c r="M196" s="32">
        <v>28</v>
      </c>
      <c r="N196" s="32">
        <v>28</v>
      </c>
      <c r="O196" s="32">
        <v>28</v>
      </c>
      <c r="P196" s="33"/>
    </row>
    <row r="197" spans="1:16" s="24" customFormat="1" ht="18" x14ac:dyDescent="0.3">
      <c r="A197" s="202"/>
      <c r="B197" s="183"/>
      <c r="C197" s="18" t="s">
        <v>111</v>
      </c>
      <c r="D197" s="32">
        <f>D196-D195</f>
        <v>4</v>
      </c>
      <c r="E197" s="32">
        <f t="shared" ref="E197:O197" si="112">E196-E195</f>
        <v>4</v>
      </c>
      <c r="F197" s="32">
        <f t="shared" si="112"/>
        <v>4</v>
      </c>
      <c r="G197" s="32">
        <f t="shared" si="112"/>
        <v>4</v>
      </c>
      <c r="H197" s="32">
        <f t="shared" si="112"/>
        <v>4</v>
      </c>
      <c r="I197" s="32">
        <f t="shared" si="112"/>
        <v>4</v>
      </c>
      <c r="J197" s="32">
        <f t="shared" si="112"/>
        <v>0</v>
      </c>
      <c r="K197" s="32">
        <f t="shared" si="112"/>
        <v>3</v>
      </c>
      <c r="L197" s="32">
        <f t="shared" si="112"/>
        <v>2</v>
      </c>
      <c r="M197" s="32">
        <f t="shared" si="112"/>
        <v>4</v>
      </c>
      <c r="N197" s="32">
        <f t="shared" si="112"/>
        <v>4</v>
      </c>
      <c r="O197" s="32">
        <f t="shared" si="112"/>
        <v>4</v>
      </c>
      <c r="P197" s="33"/>
    </row>
    <row r="198" spans="1:16" s="24" customFormat="1" ht="18.600000000000001" thickBot="1" x14ac:dyDescent="0.35">
      <c r="A198" s="202"/>
      <c r="B198" s="188"/>
      <c r="C198" s="5" t="s">
        <v>112</v>
      </c>
      <c r="D198" s="146">
        <f>D197/D196</f>
        <v>0.14285714285714285</v>
      </c>
      <c r="E198" s="146">
        <f t="shared" ref="E198:O198" si="113">E197/E196</f>
        <v>0.14285714285714285</v>
      </c>
      <c r="F198" s="146">
        <f t="shared" si="113"/>
        <v>0.14285714285714285</v>
      </c>
      <c r="G198" s="146">
        <f t="shared" si="113"/>
        <v>0.14285714285714285</v>
      </c>
      <c r="H198" s="146">
        <f t="shared" si="113"/>
        <v>0.14285714285714285</v>
      </c>
      <c r="I198" s="146">
        <f t="shared" si="113"/>
        <v>0.14285714285714285</v>
      </c>
      <c r="J198" s="146">
        <f t="shared" si="113"/>
        <v>0</v>
      </c>
      <c r="K198" s="146">
        <f>K197/K196</f>
        <v>0.10714285714285714</v>
      </c>
      <c r="L198" s="146">
        <f t="shared" si="113"/>
        <v>7.1428571428571425E-2</v>
      </c>
      <c r="M198" s="146">
        <f t="shared" si="113"/>
        <v>0.14285714285714285</v>
      </c>
      <c r="N198" s="146">
        <f t="shared" si="113"/>
        <v>0.14285714285714285</v>
      </c>
      <c r="O198" s="121">
        <f t="shared" si="113"/>
        <v>0.14285714285714285</v>
      </c>
      <c r="P198" s="33"/>
    </row>
    <row r="199" spans="1:16" s="145" customFormat="1" x14ac:dyDescent="0.3">
      <c r="A199" s="202"/>
      <c r="B199" s="187" t="s">
        <v>115</v>
      </c>
      <c r="C199" s="19" t="s">
        <v>114</v>
      </c>
      <c r="D199" s="133">
        <v>2</v>
      </c>
      <c r="E199" s="133">
        <v>2</v>
      </c>
      <c r="F199" s="133">
        <v>2</v>
      </c>
      <c r="G199" s="133">
        <v>2</v>
      </c>
      <c r="H199" s="133">
        <v>2</v>
      </c>
      <c r="I199" s="133">
        <v>2</v>
      </c>
      <c r="J199" s="133">
        <v>2</v>
      </c>
      <c r="K199" s="133">
        <v>2</v>
      </c>
      <c r="L199" s="133">
        <v>2</v>
      </c>
      <c r="M199" s="133">
        <f>+[2]PIGOO!K194</f>
        <v>0</v>
      </c>
      <c r="N199" s="133">
        <f>+[2]PIGOO!L194</f>
        <v>0</v>
      </c>
      <c r="O199" s="133">
        <f>+[2]PIGOO!M194</f>
        <v>0</v>
      </c>
      <c r="P199" s="144">
        <v>19</v>
      </c>
    </row>
    <row r="200" spans="1:16" s="24" customFormat="1" x14ac:dyDescent="0.3">
      <c r="A200" s="202"/>
      <c r="B200" s="183"/>
      <c r="C200" s="139" t="s">
        <v>110</v>
      </c>
      <c r="D200" s="32">
        <v>0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3"/>
    </row>
    <row r="201" spans="1:16" s="24" customFormat="1" ht="18" x14ac:dyDescent="0.3">
      <c r="A201" s="202"/>
      <c r="B201" s="183"/>
      <c r="C201" s="18" t="s">
        <v>111</v>
      </c>
      <c r="D201" s="32">
        <f>D200-D199</f>
        <v>-2</v>
      </c>
      <c r="E201" s="32">
        <f t="shared" ref="E201:J201" si="114">E200-E199</f>
        <v>-2</v>
      </c>
      <c r="F201" s="32">
        <f t="shared" si="114"/>
        <v>-2</v>
      </c>
      <c r="G201" s="32">
        <f t="shared" si="114"/>
        <v>-2</v>
      </c>
      <c r="H201" s="32">
        <f t="shared" si="114"/>
        <v>-2</v>
      </c>
      <c r="I201" s="32">
        <f t="shared" si="114"/>
        <v>-2</v>
      </c>
      <c r="J201" s="44">
        <f t="shared" si="114"/>
        <v>-2</v>
      </c>
      <c r="K201" s="147">
        <f>K200-K199</f>
        <v>-2</v>
      </c>
      <c r="L201" s="44">
        <f t="shared" ref="L201:O201" si="115">L200-L199</f>
        <v>-2</v>
      </c>
      <c r="M201" s="44">
        <f t="shared" si="115"/>
        <v>0</v>
      </c>
      <c r="N201" s="44">
        <f t="shared" si="115"/>
        <v>0</v>
      </c>
      <c r="O201" s="44">
        <f t="shared" si="115"/>
        <v>0</v>
      </c>
      <c r="P201" s="33"/>
    </row>
    <row r="202" spans="1:16" s="24" customFormat="1" ht="18.600000000000001" thickBot="1" x14ac:dyDescent="0.35">
      <c r="A202" s="202"/>
      <c r="B202" s="183"/>
      <c r="C202" s="5" t="s">
        <v>112</v>
      </c>
      <c r="D202" s="142">
        <v>0</v>
      </c>
      <c r="E202" s="142">
        <v>0</v>
      </c>
      <c r="F202" s="142">
        <v>0</v>
      </c>
      <c r="G202" s="142">
        <v>0</v>
      </c>
      <c r="H202" s="142">
        <v>0</v>
      </c>
      <c r="I202" s="142">
        <v>0</v>
      </c>
      <c r="J202" s="142">
        <v>0</v>
      </c>
      <c r="K202" s="142">
        <v>0</v>
      </c>
      <c r="L202" s="142">
        <v>0</v>
      </c>
      <c r="M202" s="142">
        <v>0</v>
      </c>
      <c r="N202" s="142">
        <v>0</v>
      </c>
      <c r="O202" s="121">
        <v>0</v>
      </c>
      <c r="P202" s="33"/>
    </row>
    <row r="203" spans="1:16" s="24" customFormat="1" x14ac:dyDescent="0.3">
      <c r="A203" s="202"/>
      <c r="B203" s="187" t="s">
        <v>116</v>
      </c>
      <c r="C203" s="1" t="s">
        <v>114</v>
      </c>
      <c r="D203" s="41">
        <f>+[2]PIGOO!B193</f>
        <v>2</v>
      </c>
      <c r="E203" s="41">
        <f>+[2]PIGOO!C193</f>
        <v>2</v>
      </c>
      <c r="F203" s="41">
        <f>+[2]PIGOO!D193</f>
        <v>2</v>
      </c>
      <c r="G203" s="41">
        <f>+[2]PIGOO!E193</f>
        <v>2</v>
      </c>
      <c r="H203" s="41">
        <v>2</v>
      </c>
      <c r="I203" s="41">
        <f>+[2]PIGOO!G193</f>
        <v>2</v>
      </c>
      <c r="J203" s="41">
        <f>+[2]PIGOO!H193</f>
        <v>2</v>
      </c>
      <c r="K203" s="41">
        <f>+[2]PIGOO!I193</f>
        <v>2</v>
      </c>
      <c r="L203" s="41">
        <f>+[2]PIGOO!J193</f>
        <v>2</v>
      </c>
      <c r="M203" s="41">
        <v>2</v>
      </c>
      <c r="N203" s="41">
        <f>+[2]PIGOO!L193</f>
        <v>2</v>
      </c>
      <c r="O203" s="41">
        <f>+[2]PIGOO!M193</f>
        <v>2</v>
      </c>
      <c r="P203" s="33">
        <v>20</v>
      </c>
    </row>
    <row r="204" spans="1:16" s="24" customFormat="1" x14ac:dyDescent="0.3">
      <c r="A204" s="202"/>
      <c r="B204" s="183"/>
      <c r="C204" s="139" t="s">
        <v>110</v>
      </c>
      <c r="D204" s="34">
        <v>0</v>
      </c>
      <c r="E204" s="34">
        <v>0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3"/>
    </row>
    <row r="205" spans="1:16" s="24" customFormat="1" ht="18" x14ac:dyDescent="0.3">
      <c r="A205" s="202"/>
      <c r="B205" s="183"/>
      <c r="C205" s="20" t="s">
        <v>111</v>
      </c>
      <c r="D205" s="34">
        <f>D204-D203</f>
        <v>-2</v>
      </c>
      <c r="E205" s="34">
        <f t="shared" ref="E205:J205" si="116">E204-E203</f>
        <v>-2</v>
      </c>
      <c r="F205" s="34">
        <f t="shared" si="116"/>
        <v>-2</v>
      </c>
      <c r="G205" s="34">
        <f t="shared" si="116"/>
        <v>-2</v>
      </c>
      <c r="H205" s="34">
        <f t="shared" si="116"/>
        <v>-2</v>
      </c>
      <c r="I205" s="34">
        <f t="shared" si="116"/>
        <v>-2</v>
      </c>
      <c r="J205" s="74">
        <f t="shared" si="116"/>
        <v>-2</v>
      </c>
      <c r="K205" s="74">
        <f>K204-K203</f>
        <v>-2</v>
      </c>
      <c r="L205" s="74">
        <f t="shared" ref="L205:O205" si="117">L204-L203</f>
        <v>-2</v>
      </c>
      <c r="M205" s="74">
        <f t="shared" si="117"/>
        <v>-2</v>
      </c>
      <c r="N205" s="74">
        <f t="shared" si="117"/>
        <v>-2</v>
      </c>
      <c r="O205" s="74">
        <f t="shared" si="117"/>
        <v>-2</v>
      </c>
      <c r="P205" s="33"/>
    </row>
    <row r="206" spans="1:16" s="24" customFormat="1" ht="18.600000000000001" thickBot="1" x14ac:dyDescent="0.35">
      <c r="A206" s="202"/>
      <c r="B206" s="188"/>
      <c r="C206" s="6" t="s">
        <v>112</v>
      </c>
      <c r="D206" s="142">
        <v>0</v>
      </c>
      <c r="E206" s="142">
        <v>0</v>
      </c>
      <c r="F206" s="142">
        <v>0</v>
      </c>
      <c r="G206" s="142">
        <v>0</v>
      </c>
      <c r="H206" s="142">
        <v>0</v>
      </c>
      <c r="I206" s="142">
        <v>0</v>
      </c>
      <c r="J206" s="142">
        <v>0</v>
      </c>
      <c r="K206" s="142">
        <v>0</v>
      </c>
      <c r="L206" s="142">
        <v>0</v>
      </c>
      <c r="M206" s="142">
        <v>0</v>
      </c>
      <c r="N206" s="142">
        <v>0</v>
      </c>
      <c r="O206" s="121">
        <v>0</v>
      </c>
      <c r="P206" s="33"/>
    </row>
    <row r="207" spans="1:16" s="24" customFormat="1" ht="15" customHeight="1" x14ac:dyDescent="0.3">
      <c r="B207" s="189" t="s">
        <v>117</v>
      </c>
      <c r="C207" s="190"/>
      <c r="D207" s="143">
        <f>D191+D195</f>
        <v>70</v>
      </c>
      <c r="E207" s="143">
        <f t="shared" ref="E207:O208" si="118">E191+E195</f>
        <v>70</v>
      </c>
      <c r="F207" s="143">
        <v>69</v>
      </c>
      <c r="G207" s="143">
        <f t="shared" si="118"/>
        <v>70</v>
      </c>
      <c r="H207" s="143">
        <f t="shared" si="118"/>
        <v>70</v>
      </c>
      <c r="I207" s="143">
        <f t="shared" si="118"/>
        <v>70</v>
      </c>
      <c r="J207" s="143">
        <v>70</v>
      </c>
      <c r="K207" s="143">
        <v>74</v>
      </c>
      <c r="L207" s="143">
        <v>74</v>
      </c>
      <c r="M207" s="143">
        <v>72</v>
      </c>
      <c r="N207" s="143">
        <v>72</v>
      </c>
      <c r="O207" s="143">
        <f t="shared" ref="O207" si="119">O191+O195</f>
        <v>73</v>
      </c>
      <c r="P207" s="33"/>
    </row>
    <row r="208" spans="1:16" s="24" customFormat="1" ht="15" customHeight="1" x14ac:dyDescent="0.3">
      <c r="B208" s="191" t="s">
        <v>118</v>
      </c>
      <c r="C208" s="192"/>
      <c r="D208" s="133">
        <f>D192+D196</f>
        <v>76</v>
      </c>
      <c r="E208" s="133">
        <f t="shared" si="118"/>
        <v>76</v>
      </c>
      <c r="F208" s="133">
        <f t="shared" si="118"/>
        <v>76</v>
      </c>
      <c r="G208" s="133">
        <f t="shared" si="118"/>
        <v>76</v>
      </c>
      <c r="H208" s="133">
        <f t="shared" si="118"/>
        <v>76</v>
      </c>
      <c r="I208" s="133">
        <f t="shared" si="118"/>
        <v>76</v>
      </c>
      <c r="J208" s="133">
        <f t="shared" si="118"/>
        <v>76</v>
      </c>
      <c r="K208" s="133">
        <v>74</v>
      </c>
      <c r="L208" s="133">
        <f t="shared" si="118"/>
        <v>76</v>
      </c>
      <c r="M208" s="133">
        <f t="shared" si="118"/>
        <v>76</v>
      </c>
      <c r="N208" s="133">
        <f t="shared" si="118"/>
        <v>76</v>
      </c>
      <c r="O208" s="133">
        <f t="shared" si="118"/>
        <v>76</v>
      </c>
      <c r="P208" s="33"/>
    </row>
    <row r="209" spans="1:16" s="24" customFormat="1" ht="15" customHeight="1" x14ac:dyDescent="0.3">
      <c r="B209" s="191" t="s">
        <v>119</v>
      </c>
      <c r="C209" s="192"/>
      <c r="D209" s="133">
        <f>D199+D203</f>
        <v>4</v>
      </c>
      <c r="E209" s="133">
        <v>2</v>
      </c>
      <c r="F209" s="133">
        <v>2</v>
      </c>
      <c r="G209" s="133">
        <v>2</v>
      </c>
      <c r="H209" s="133">
        <v>2</v>
      </c>
      <c r="I209" s="133">
        <v>2</v>
      </c>
      <c r="J209" s="133">
        <v>2</v>
      </c>
      <c r="K209" s="133">
        <v>2</v>
      </c>
      <c r="L209" s="133">
        <v>2</v>
      </c>
      <c r="M209" s="133">
        <v>2</v>
      </c>
      <c r="N209" s="133">
        <f t="shared" ref="N209:O209" si="120">N199+N203</f>
        <v>2</v>
      </c>
      <c r="O209" s="133">
        <f t="shared" si="120"/>
        <v>2</v>
      </c>
      <c r="P209" s="33"/>
    </row>
    <row r="210" spans="1:16" s="24" customFormat="1" ht="15" customHeight="1" x14ac:dyDescent="0.3">
      <c r="B210" s="191" t="s">
        <v>120</v>
      </c>
      <c r="C210" s="192"/>
      <c r="D210" s="133">
        <f>D200+D204</f>
        <v>0</v>
      </c>
      <c r="E210" s="133">
        <f t="shared" ref="E210:O210" si="121">E200+E204</f>
        <v>0</v>
      </c>
      <c r="F210" s="133">
        <f t="shared" si="121"/>
        <v>0</v>
      </c>
      <c r="G210" s="133">
        <f t="shared" si="121"/>
        <v>0</v>
      </c>
      <c r="H210" s="133">
        <f t="shared" si="121"/>
        <v>0</v>
      </c>
      <c r="I210" s="133">
        <f t="shared" si="121"/>
        <v>0</v>
      </c>
      <c r="J210" s="133">
        <f t="shared" si="121"/>
        <v>0</v>
      </c>
      <c r="K210" s="133">
        <f t="shared" si="121"/>
        <v>0</v>
      </c>
      <c r="L210" s="133">
        <f t="shared" si="121"/>
        <v>0</v>
      </c>
      <c r="M210" s="133">
        <f t="shared" si="121"/>
        <v>0</v>
      </c>
      <c r="N210" s="133">
        <f t="shared" si="121"/>
        <v>0</v>
      </c>
      <c r="O210" s="133">
        <f t="shared" si="121"/>
        <v>0</v>
      </c>
      <c r="P210" s="33"/>
    </row>
    <row r="211" spans="1:16" s="24" customFormat="1" ht="17.25" customHeight="1" x14ac:dyDescent="0.3">
      <c r="B211" s="193" t="s">
        <v>121</v>
      </c>
      <c r="C211" s="194"/>
      <c r="D211" s="148">
        <f>D207+D209</f>
        <v>74</v>
      </c>
      <c r="E211" s="148">
        <f t="shared" ref="E211:O212" si="122">E207+E209</f>
        <v>72</v>
      </c>
      <c r="F211" s="148">
        <f t="shared" si="122"/>
        <v>71</v>
      </c>
      <c r="G211" s="148">
        <f t="shared" si="122"/>
        <v>72</v>
      </c>
      <c r="H211" s="148">
        <v>73</v>
      </c>
      <c r="I211" s="148">
        <f t="shared" si="122"/>
        <v>72</v>
      </c>
      <c r="J211" s="148">
        <f t="shared" si="122"/>
        <v>72</v>
      </c>
      <c r="K211" s="148">
        <f t="shared" si="122"/>
        <v>76</v>
      </c>
      <c r="L211" s="148">
        <f t="shared" si="122"/>
        <v>76</v>
      </c>
      <c r="M211" s="148">
        <f t="shared" si="122"/>
        <v>74</v>
      </c>
      <c r="N211" s="148">
        <v>0</v>
      </c>
      <c r="O211" s="148">
        <f t="shared" si="122"/>
        <v>75</v>
      </c>
      <c r="P211" s="33"/>
    </row>
    <row r="212" spans="1:16" s="24" customFormat="1" ht="18" customHeight="1" thickBot="1" x14ac:dyDescent="0.35">
      <c r="B212" s="195" t="s">
        <v>122</v>
      </c>
      <c r="C212" s="196"/>
      <c r="D212" s="149">
        <f>D208+D210</f>
        <v>76</v>
      </c>
      <c r="E212" s="149">
        <f t="shared" si="122"/>
        <v>76</v>
      </c>
      <c r="F212" s="149">
        <f t="shared" si="122"/>
        <v>76</v>
      </c>
      <c r="G212" s="149">
        <f t="shared" si="122"/>
        <v>76</v>
      </c>
      <c r="H212" s="149">
        <f t="shared" si="122"/>
        <v>76</v>
      </c>
      <c r="I212" s="149">
        <f t="shared" si="122"/>
        <v>76</v>
      </c>
      <c r="J212" s="149">
        <f t="shared" si="122"/>
        <v>76</v>
      </c>
      <c r="K212" s="149">
        <f t="shared" si="122"/>
        <v>74</v>
      </c>
      <c r="L212" s="149">
        <f t="shared" si="122"/>
        <v>76</v>
      </c>
      <c r="M212" s="149">
        <f t="shared" si="122"/>
        <v>76</v>
      </c>
      <c r="N212" s="149">
        <f t="shared" si="122"/>
        <v>76</v>
      </c>
      <c r="O212" s="149">
        <f t="shared" si="122"/>
        <v>76</v>
      </c>
      <c r="P212" s="33"/>
    </row>
    <row r="213" spans="1:16" s="24" customFormat="1" ht="18" x14ac:dyDescent="0.3">
      <c r="B213" s="181" t="s">
        <v>123</v>
      </c>
      <c r="C213" s="150" t="s">
        <v>124</v>
      </c>
      <c r="D213" s="151">
        <f t="shared" ref="D213:O213" si="123">D211/(D171/1000)</f>
        <v>3.9663397116363832</v>
      </c>
      <c r="E213" s="151">
        <f t="shared" si="123"/>
        <v>3.8545960704534505</v>
      </c>
      <c r="F213" s="151">
        <f t="shared" si="123"/>
        <v>3.7957765303394817</v>
      </c>
      <c r="G213" s="151">
        <f>G211/(G171/1000)</f>
        <v>3.8418440851608775</v>
      </c>
      <c r="H213" s="151">
        <f t="shared" si="123"/>
        <v>3.8895993179880648</v>
      </c>
      <c r="I213" s="151">
        <f t="shared" si="123"/>
        <v>3.8312137498004577</v>
      </c>
      <c r="J213" s="151">
        <f t="shared" si="123"/>
        <v>3.8212503980469168</v>
      </c>
      <c r="K213" s="152">
        <f t="shared" si="123"/>
        <v>4.0271301398897839</v>
      </c>
      <c r="L213" s="152">
        <f t="shared" si="123"/>
        <v>4.0188250224736919</v>
      </c>
      <c r="M213" s="152">
        <f t="shared" si="123"/>
        <v>3.9041890893742743</v>
      </c>
      <c r="N213" s="152">
        <f t="shared" si="123"/>
        <v>0</v>
      </c>
      <c r="O213" s="152">
        <f t="shared" si="123"/>
        <v>3.9509034399199283</v>
      </c>
      <c r="P213" s="33"/>
    </row>
    <row r="214" spans="1:16" s="24" customFormat="1" ht="18.600000000000001" thickBot="1" x14ac:dyDescent="0.35">
      <c r="B214" s="182"/>
      <c r="C214" s="20" t="s">
        <v>125</v>
      </c>
      <c r="D214" s="153">
        <f t="shared" ref="D214:O214" si="124">D207/(D171/1000)</f>
        <v>3.7519429704668488</v>
      </c>
      <c r="E214" s="153">
        <f t="shared" si="124"/>
        <v>3.7475239573852992</v>
      </c>
      <c r="F214" s="153">
        <f t="shared" si="124"/>
        <v>3.6888532477947078</v>
      </c>
      <c r="G214" s="153">
        <f t="shared" si="124"/>
        <v>3.7351261939064084</v>
      </c>
      <c r="H214" s="153">
        <f t="shared" si="124"/>
        <v>3.7297527706734868</v>
      </c>
      <c r="I214" s="153">
        <f t="shared" si="124"/>
        <v>3.7247911456393341</v>
      </c>
      <c r="J214" s="153">
        <f t="shared" si="124"/>
        <v>3.7151045536567247</v>
      </c>
      <c r="K214" s="154">
        <f t="shared" si="124"/>
        <v>3.921153030945316</v>
      </c>
      <c r="L214" s="154">
        <f t="shared" si="124"/>
        <v>3.9130664692507002</v>
      </c>
      <c r="M214" s="154">
        <f t="shared" si="124"/>
        <v>3.7986704653371319</v>
      </c>
      <c r="N214" s="154">
        <f t="shared" si="124"/>
        <v>3.7962670041126225</v>
      </c>
      <c r="O214" s="154">
        <f t="shared" si="124"/>
        <v>3.845546014855397</v>
      </c>
      <c r="P214" s="33"/>
    </row>
    <row r="215" spans="1:16" s="24" customFormat="1" x14ac:dyDescent="0.3">
      <c r="B215" s="183" t="s">
        <v>126</v>
      </c>
      <c r="C215" s="21" t="s">
        <v>127</v>
      </c>
      <c r="D215" s="34">
        <f>+[2]PIGOO!B34</f>
        <v>77194.739999999991</v>
      </c>
      <c r="E215" s="34">
        <f>+[2]PIGOO!C34</f>
        <v>33933.9</v>
      </c>
      <c r="F215" s="34">
        <f>+[2]PIGOO!D34</f>
        <v>134370.49</v>
      </c>
      <c r="G215" s="34">
        <f>+[2]PIGOO!E34</f>
        <v>224885</v>
      </c>
      <c r="H215" s="34">
        <f>+[2]PIGOO!F34</f>
        <v>524354.61</v>
      </c>
      <c r="I215" s="34">
        <f>+[2]PIGOO!G34</f>
        <v>382063.28</v>
      </c>
      <c r="J215" s="34">
        <f>+[2]PIGOO!H34</f>
        <v>313310.05</v>
      </c>
      <c r="K215" s="34">
        <f>+[2]PIGOO!I34</f>
        <v>169319.2</v>
      </c>
      <c r="L215" s="34">
        <f>+[2]PIGOO!J34</f>
        <v>376004.62999999995</v>
      </c>
      <c r="M215" s="34">
        <f>+[2]PIGOO!K34</f>
        <v>1227962.4099999999</v>
      </c>
      <c r="N215" s="34">
        <f>+[2]PIGOO!L34</f>
        <v>675670</v>
      </c>
      <c r="O215" s="34">
        <f>+[2]PIGOO!M34</f>
        <v>1301080.68</v>
      </c>
      <c r="P215" s="33">
        <v>21</v>
      </c>
    </row>
    <row r="216" spans="1:16" s="24" customFormat="1" ht="15" thickBot="1" x14ac:dyDescent="0.35">
      <c r="B216" s="183"/>
      <c r="C216" s="155" t="s">
        <v>128</v>
      </c>
      <c r="D216" s="34">
        <f>D215</f>
        <v>77194.739999999991</v>
      </c>
      <c r="E216" s="34">
        <f>D216+E215</f>
        <v>111128.63999999998</v>
      </c>
      <c r="F216" s="34">
        <f t="shared" ref="F216:O216" si="125">E216+F215</f>
        <v>245499.12999999998</v>
      </c>
      <c r="G216" s="34">
        <f t="shared" si="125"/>
        <v>470384.13</v>
      </c>
      <c r="H216" s="34">
        <f t="shared" si="125"/>
        <v>994738.74</v>
      </c>
      <c r="I216" s="34">
        <f t="shared" si="125"/>
        <v>1376802.02</v>
      </c>
      <c r="J216" s="34">
        <f t="shared" si="125"/>
        <v>1690112.07</v>
      </c>
      <c r="K216" s="34">
        <f t="shared" si="125"/>
        <v>1859431.27</v>
      </c>
      <c r="L216" s="34">
        <f t="shared" si="125"/>
        <v>2235435.9</v>
      </c>
      <c r="M216" s="34">
        <f t="shared" si="125"/>
        <v>3463398.3099999996</v>
      </c>
      <c r="N216" s="34">
        <f t="shared" si="125"/>
        <v>4139068.3099999996</v>
      </c>
      <c r="O216" s="34">
        <f t="shared" si="125"/>
        <v>5440148.9899999993</v>
      </c>
      <c r="P216" s="33"/>
    </row>
    <row r="217" spans="1:16" s="24" customFormat="1" x14ac:dyDescent="0.3">
      <c r="A217" s="184" t="s">
        <v>129</v>
      </c>
      <c r="B217" s="187" t="s">
        <v>130</v>
      </c>
      <c r="C217" s="156" t="s">
        <v>131</v>
      </c>
      <c r="D217" s="40">
        <v>1199232.21</v>
      </c>
      <c r="E217" s="41">
        <v>1289425.77</v>
      </c>
      <c r="F217" s="41">
        <v>1656507.95</v>
      </c>
      <c r="G217" s="41">
        <v>1892116.96</v>
      </c>
      <c r="H217" s="41">
        <v>2033852.89</v>
      </c>
      <c r="I217" s="41">
        <v>2570946.66</v>
      </c>
      <c r="J217" s="41">
        <v>2991008.96</v>
      </c>
      <c r="K217" s="41">
        <v>3436283.13</v>
      </c>
      <c r="L217" s="41">
        <v>3810066.01</v>
      </c>
      <c r="M217" s="41">
        <v>3971985.64</v>
      </c>
      <c r="N217" s="41">
        <v>1859161</v>
      </c>
      <c r="O217" s="41">
        <v>2068874.98</v>
      </c>
      <c r="P217" s="33"/>
    </row>
    <row r="218" spans="1:16" s="24" customFormat="1" x14ac:dyDescent="0.3">
      <c r="A218" s="185"/>
      <c r="B218" s="183"/>
      <c r="C218" s="156" t="s">
        <v>132</v>
      </c>
      <c r="D218" s="32">
        <v>622978.94999999995</v>
      </c>
      <c r="E218" s="34">
        <v>785675.98</v>
      </c>
      <c r="F218" s="34">
        <v>977413.64</v>
      </c>
      <c r="G218" s="34">
        <v>1195664.78</v>
      </c>
      <c r="H218" s="34">
        <v>1427038.82</v>
      </c>
      <c r="I218" s="34">
        <v>1702130.4</v>
      </c>
      <c r="J218" s="34">
        <v>1948733.3</v>
      </c>
      <c r="K218" s="34">
        <v>2227170.98</v>
      </c>
      <c r="L218" s="34">
        <v>972355.19</v>
      </c>
      <c r="M218" s="34">
        <v>1387684.59</v>
      </c>
      <c r="N218" s="34">
        <v>3412701.24</v>
      </c>
      <c r="O218" s="34">
        <v>352325.45</v>
      </c>
      <c r="P218" s="33"/>
    </row>
    <row r="219" spans="1:16" s="24" customFormat="1" ht="15" thickBot="1" x14ac:dyDescent="0.35">
      <c r="A219" s="186"/>
      <c r="B219" s="188"/>
      <c r="C219" s="157" t="s">
        <v>133</v>
      </c>
      <c r="D219" s="88">
        <v>0</v>
      </c>
      <c r="E219" s="89">
        <v>0</v>
      </c>
      <c r="F219" s="89">
        <v>0</v>
      </c>
      <c r="G219" s="89">
        <v>0</v>
      </c>
      <c r="H219" s="89">
        <v>0</v>
      </c>
      <c r="I219" s="89">
        <v>0</v>
      </c>
      <c r="J219" s="89">
        <v>0</v>
      </c>
      <c r="K219" s="89">
        <v>0</v>
      </c>
      <c r="L219" s="89">
        <v>0</v>
      </c>
      <c r="M219" s="89">
        <v>0</v>
      </c>
      <c r="N219" s="89">
        <v>0</v>
      </c>
      <c r="O219" s="89">
        <v>0</v>
      </c>
      <c r="P219" s="33"/>
    </row>
    <row r="220" spans="1:16" x14ac:dyDescent="0.3">
      <c r="B220" s="158"/>
      <c r="C220" s="23"/>
    </row>
    <row r="221" spans="1:16" x14ac:dyDescent="0.3">
      <c r="B221" s="158"/>
      <c r="C221" s="23"/>
    </row>
    <row r="222" spans="1:16" x14ac:dyDescent="0.3">
      <c r="B222" s="158"/>
      <c r="C222" s="23"/>
    </row>
    <row r="223" spans="1:16" x14ac:dyDescent="0.3">
      <c r="B223" s="158"/>
      <c r="C223" s="23"/>
    </row>
    <row r="224" spans="1:16" x14ac:dyDescent="0.3">
      <c r="B224" s="23"/>
    </row>
    <row r="225" spans="1:16" s="180" customFormat="1" ht="12" x14ac:dyDescent="0.25">
      <c r="A225" s="176"/>
      <c r="C225" s="177" t="s">
        <v>135</v>
      </c>
      <c r="D225" s="179"/>
      <c r="K225" s="178" t="s">
        <v>136</v>
      </c>
    </row>
    <row r="226" spans="1:16" s="180" customFormat="1" ht="12" x14ac:dyDescent="0.25">
      <c r="A226" s="176"/>
      <c r="C226" s="177" t="s">
        <v>139</v>
      </c>
      <c r="D226" s="179"/>
      <c r="K226" s="178" t="s">
        <v>138</v>
      </c>
    </row>
    <row r="227" spans="1:16" s="180" customFormat="1" ht="12" x14ac:dyDescent="0.25">
      <c r="A227" s="176"/>
      <c r="C227" s="177" t="s">
        <v>140</v>
      </c>
      <c r="D227" s="179"/>
      <c r="K227" s="178" t="s">
        <v>137</v>
      </c>
    </row>
    <row r="228" spans="1:16" x14ac:dyDescent="0.3">
      <c r="B228" s="23"/>
    </row>
    <row r="229" spans="1:16" x14ac:dyDescent="0.3">
      <c r="B229" s="23"/>
    </row>
    <row r="230" spans="1:16" s="24" customFormat="1" x14ac:dyDescent="0.3">
      <c r="B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2"/>
    </row>
    <row r="231" spans="1:16" s="24" customFormat="1" x14ac:dyDescent="0.3">
      <c r="B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2"/>
    </row>
    <row r="232" spans="1:16" s="24" customFormat="1" x14ac:dyDescent="0.3">
      <c r="B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2"/>
    </row>
    <row r="233" spans="1:16" s="24" customFormat="1" x14ac:dyDescent="0.3">
      <c r="B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2"/>
    </row>
  </sheetData>
  <mergeCells count="79">
    <mergeCell ref="A34:A35"/>
    <mergeCell ref="B34:B39"/>
    <mergeCell ref="A1:O4"/>
    <mergeCell ref="B6:C6"/>
    <mergeCell ref="A7:A8"/>
    <mergeCell ref="B7:B12"/>
    <mergeCell ref="A13:A14"/>
    <mergeCell ref="B13:B18"/>
    <mergeCell ref="A19:A20"/>
    <mergeCell ref="B19:B24"/>
    <mergeCell ref="A25:A26"/>
    <mergeCell ref="B25:B30"/>
    <mergeCell ref="B31:B33"/>
    <mergeCell ref="A79:A80"/>
    <mergeCell ref="B79:B84"/>
    <mergeCell ref="B40:B45"/>
    <mergeCell ref="A46:A47"/>
    <mergeCell ref="B46:B51"/>
    <mergeCell ref="B52:B54"/>
    <mergeCell ref="A55:A56"/>
    <mergeCell ref="B55:B60"/>
    <mergeCell ref="A61:A62"/>
    <mergeCell ref="B61:B66"/>
    <mergeCell ref="A67:A68"/>
    <mergeCell ref="B67:B72"/>
    <mergeCell ref="B73:B78"/>
    <mergeCell ref="I97:I98"/>
    <mergeCell ref="J97:J98"/>
    <mergeCell ref="B85:B87"/>
    <mergeCell ref="B88:B90"/>
    <mergeCell ref="B91:B93"/>
    <mergeCell ref="B95:B96"/>
    <mergeCell ref="B97:B98"/>
    <mergeCell ref="D97:D98"/>
    <mergeCell ref="B99:B108"/>
    <mergeCell ref="E97:E98"/>
    <mergeCell ref="F97:F98"/>
    <mergeCell ref="G97:G98"/>
    <mergeCell ref="H97:H98"/>
    <mergeCell ref="K97:K98"/>
    <mergeCell ref="L97:L98"/>
    <mergeCell ref="M97:M98"/>
    <mergeCell ref="N97:N98"/>
    <mergeCell ref="O97:O98"/>
    <mergeCell ref="A109:A110"/>
    <mergeCell ref="B109:B114"/>
    <mergeCell ref="A115:A116"/>
    <mergeCell ref="B115:B120"/>
    <mergeCell ref="A121:A122"/>
    <mergeCell ref="B121:B126"/>
    <mergeCell ref="A127:A128"/>
    <mergeCell ref="B127:B132"/>
    <mergeCell ref="A133:A134"/>
    <mergeCell ref="B133:B138"/>
    <mergeCell ref="A139:A140"/>
    <mergeCell ref="B139:B144"/>
    <mergeCell ref="A145:A146"/>
    <mergeCell ref="B145:B150"/>
    <mergeCell ref="B151:B153"/>
    <mergeCell ref="A154:A155"/>
    <mergeCell ref="B154:B161"/>
    <mergeCell ref="A159:A161"/>
    <mergeCell ref="A162:A190"/>
    <mergeCell ref="B162:B184"/>
    <mergeCell ref="A191:A206"/>
    <mergeCell ref="B191:B194"/>
    <mergeCell ref="B195:B198"/>
    <mergeCell ref="B199:B202"/>
    <mergeCell ref="B203:B206"/>
    <mergeCell ref="B213:B214"/>
    <mergeCell ref="B215:B216"/>
    <mergeCell ref="A217:A219"/>
    <mergeCell ref="B217:B219"/>
    <mergeCell ref="B207:C207"/>
    <mergeCell ref="B208:C208"/>
    <mergeCell ref="B209:C209"/>
    <mergeCell ref="B210:C210"/>
    <mergeCell ref="B211:C211"/>
    <mergeCell ref="B212:C212"/>
  </mergeCells>
  <pageMargins left="0.31496062992125984" right="0.31496062992125984" top="0.35433070866141736" bottom="0.35433070866141736" header="0.31496062992125984" footer="0.31496062992125984"/>
  <pageSetup scale="56" fitToHeight="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INDICADORES</vt:lpstr>
      <vt:lpstr>INDICADORES!Área_de_impresión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JMAS-44</dc:creator>
  <cp:lastModifiedBy>JMAS-44</cp:lastModifiedBy>
  <cp:lastPrinted>2022-02-03T17:54:18Z</cp:lastPrinted>
  <dcterms:created xsi:type="dcterms:W3CDTF">2022-02-02T19:32:43Z</dcterms:created>
  <dcterms:modified xsi:type="dcterms:W3CDTF">2022-02-03T17:55:10Z</dcterms:modified>
</cp:coreProperties>
</file>